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90" windowHeight="8535" activeTab="0"/>
  </bookViews>
  <sheets>
    <sheet name="Окуловская, д.5" sheetId="1" r:id="rId1"/>
    <sheet name="Рощинская, д.17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Бухгалтер3</author>
  </authors>
  <commentList>
    <comment ref="D183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 (оплата принята равной начислениям)</t>
        </r>
      </text>
    </comment>
  </commentList>
</comments>
</file>

<file path=xl/comments2.xml><?xml version="1.0" encoding="utf-8"?>
<comments xmlns="http://schemas.openxmlformats.org/spreadsheetml/2006/main">
  <authors>
    <author>Бухгалтер3</author>
  </authors>
  <commentList>
    <comment ref="D145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 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<sst xmlns="http://schemas.openxmlformats.org/spreadsheetml/2006/main" count="355" uniqueCount="174">
  <si>
    <t>Начислено в квитанции</t>
  </si>
  <si>
    <t>Управление многоквартирным домом</t>
  </si>
  <si>
    <t>Содержание общего имущества в многоквартирном доме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</si>
  <si>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</si>
  <si>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</si>
  <si>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</si>
  <si>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</si>
  <si>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</si>
  <si>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</si>
  <si>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</si>
  <si>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</si>
  <si>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</si>
  <si>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</si>
  <si>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</si>
  <si>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ППЗ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</si>
  <si>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</si>
  <si>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</si>
  <si>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</si>
  <si>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</si>
  <si>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</si>
  <si>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</si>
  <si>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</si>
  <si>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</si>
  <si>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</si>
  <si>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</si>
  <si>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</si>
  <si>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</si>
  <si>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</si>
  <si>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</si>
  <si>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</si>
  <si>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</si>
  <si>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</si>
  <si>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</si>
  <si>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</si>
  <si>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</si>
  <si>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</si>
  <si>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</si>
  <si>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</si>
  <si>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</si>
  <si>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</si>
  <si>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</si>
  <si>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</si>
  <si>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</si>
  <si>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</si>
  <si>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</si>
  <si>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</si>
  <si>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</si>
  <si>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</si>
  <si>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</si>
  <si>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</si>
  <si>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</si>
  <si>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</si>
  <si>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</si>
  <si>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</si>
  <si>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</si>
  <si>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</si>
  <si>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</si>
  <si>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</si>
  <si>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</si>
  <si>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</si>
  <si>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</si>
  <si>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</si>
  <si>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</si>
  <si>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</si>
  <si>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</si>
  <si>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</si>
  <si>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</si>
  <si>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</si>
  <si>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</si>
  <si>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</si>
  <si>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</si>
  <si>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</si>
  <si>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</si>
  <si>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</si>
  <si>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</si>
  <si>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</si>
  <si>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</si>
  <si>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</si>
  <si>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</si>
  <si>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</si>
  <si>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</si>
  <si>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</si>
  <si>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</si>
  <si>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</si>
  <si>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</si>
  <si>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</si>
  <si>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</si>
  <si>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</si>
  <si>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</si>
  <si>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</si>
  <si>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</si>
  <si>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</si>
  <si>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</si>
  <si>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</si>
  <si>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</si>
  <si>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</si>
  <si>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</si>
  <si>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</si>
  <si>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</si>
  <si>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</si>
  <si>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</si>
  <si>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</si>
  <si>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</si>
  <si>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</si>
  <si>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</si>
  <si>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</si>
  <si>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</si>
  <si>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</si>
  <si>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</si>
  <si>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</si>
  <si>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</si>
  <si>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</si>
  <si>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</si>
  <si>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</si>
  <si>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</si>
  <si>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</si>
  <si>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</si>
  <si>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</si>
  <si>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</si>
  <si>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</si>
  <si>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</si>
  <si>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</si>
  <si>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</si>
  <si>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</si>
  <si>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</si>
  <si>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</si>
  <si>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</si>
  <si>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</si>
  <si>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</si>
  <si>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</si>
  <si>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</si>
  <si>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</si>
  <si>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</si>
  <si>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</si>
  <si>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</si>
  <si>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</si>
  <si>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</si>
  <si>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</si>
  <si>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</si>
  <si>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</si>
  <si>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</si>
  <si>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</si>
  <si>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Отопление (и приготовление ГВС)</t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</si>
  <si>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</si>
  <si>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</si>
  <si>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</si>
  <si>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</si>
  <si>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</si>
  <si>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</si>
  <si>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</si>
  <si>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</si>
  <si>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</si>
  <si>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</si>
  <si>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</si>
  <si>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</si>
  <si>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</si>
  <si>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</si>
  <si>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</si>
  <si>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2013г.</t>
  </si>
  <si>
    <t>задолженность за предыдущий период</t>
  </si>
  <si>
    <t>Всего с учетом задолженности</t>
  </si>
  <si>
    <t>Сводный отчет по начислениям и раходам по статьям Окуловская, дом 5 за 2013 год</t>
  </si>
  <si>
    <r>
      <t xml:space="preserve">Жилищные услуги </t>
    </r>
    <r>
      <rPr>
        <sz val="10"/>
        <color indexed="8"/>
        <rFont val="Times New Roman"/>
        <family val="1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</si>
  <si>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Times New Roman"/>
        <family val="1"/>
      </rPr>
      <t>(ХВС, ГВС, Водоотведение, Электроснабжение, Отопление)</t>
    </r>
  </si>
  <si>
    <t>оплачено</t>
  </si>
  <si>
    <t>начислено</t>
  </si>
  <si>
    <t>Сводный отчет по начислениям и раходам по статьям Рощинская, дом 17 Б корп 1 и 2 за 2013 год</t>
  </si>
  <si>
    <t>Уборка лестничных клеток</t>
  </si>
  <si>
    <t>Выврз ТБО</t>
  </si>
  <si>
    <t>ТО газовой системы</t>
  </si>
  <si>
    <t>Содержание и технический ремонт</t>
  </si>
  <si>
    <t>Отчет за 2013 год по адресу: СПб, Шушары, ул. Окуловская, дом 5</t>
  </si>
  <si>
    <t>Задолженность жителей на 31 декабря 2013 года составила</t>
  </si>
  <si>
    <t>Отчет за 2013 год по адресу: СПб, Шушары, ул. Рощинская 17 Б, корп. 1 и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</si>
</sst>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[Red]\-#,##0.00\ "/>
    <numFmt numFmtId="166" formatCode="#,##0.000_р_."/>
    <numFmt numFmtId="167" formatCode="#,##0.0000_р_."/>
    <numFmt numFmtId="168" formatCode="#,##0.00000_р_."/>
    <numFmt numFmtId="169" formatCode="#,##0.000000_р_."/>
    <numFmt numFmtId="170" formatCode="#,##0.0000000_р_."/>
    <numFmt numFmtId="171" formatCode="#,##0.00000000_р_."/>
    <numFmt numFmtId="172" formatCode="#,##0.00&quot;р.&quot;"/>
    <numFmt numFmtId="173" formatCode="#,##0.000000000_р_."/>
    <numFmt numFmtId="174" formatCode="#,##0.0000000000_р_."/>
    <numFmt numFmtId="175" formatCode="#,##0.00000000000_р_.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9" fillId="0" borderId="0" xfId="0" applyFont="1" applyAlignment="1">
      <alignment/>
    </xf>
    <xf numFmtId="164" fontId="59" fillId="0" borderId="0" xfId="0" applyNumberFormat="1" applyFont="1" applyAlignment="1">
      <alignment horizontal="center"/>
    </xf>
    <xf numFmtId="164" fontId="59" fillId="0" borderId="0" xfId="0" applyNumberFormat="1" applyFont="1" applyAlignment="1">
      <alignment horizontal="right"/>
    </xf>
    <xf numFmtId="0" fontId="59" fillId="0" borderId="0" xfId="0" applyFont="1" applyAlignment="1">
      <alignment wrapText="1"/>
    </xf>
    <xf numFmtId="0" fontId="3" fillId="0" borderId="10" xfId="53" applyNumberFormat="1" applyFont="1" applyBorder="1" applyAlignment="1">
      <alignment horizontal="left" vertical="top" wrapText="1"/>
      <protection/>
    </xf>
    <xf numFmtId="4" fontId="3" fillId="0" borderId="10" xfId="53" applyNumberFormat="1" applyFont="1" applyBorder="1" applyAlignment="1">
      <alignment horizontal="right" vertical="top" wrapText="1"/>
      <protection/>
    </xf>
    <xf numFmtId="165" fontId="3" fillId="0" borderId="10" xfId="53" applyNumberFormat="1" applyFont="1" applyBorder="1" applyAlignment="1">
      <alignment horizontal="right" vertical="top" wrapText="1"/>
      <protection/>
    </xf>
    <xf numFmtId="165" fontId="59" fillId="0" borderId="0" xfId="0" applyNumberFormat="1" applyFont="1" applyAlignment="1">
      <alignment horizontal="right"/>
    </xf>
    <xf numFmtId="0" fontId="59" fillId="0" borderId="11" xfId="0" applyFont="1" applyBorder="1" applyAlignment="1">
      <alignment/>
    </xf>
    <xf numFmtId="164" fontId="5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wrapText="1"/>
    </xf>
    <xf numFmtId="164" fontId="59" fillId="0" borderId="11" xfId="0" applyNumberFormat="1" applyFont="1" applyBorder="1" applyAlignment="1">
      <alignment horizontal="right"/>
    </xf>
    <xf numFmtId="0" fontId="60" fillId="0" borderId="11" xfId="0" applyFont="1" applyBorder="1" applyAlignment="1">
      <alignment/>
    </xf>
    <xf numFmtId="165" fontId="61" fillId="0" borderId="11" xfId="0" applyNumberFormat="1" applyFont="1" applyBorder="1" applyAlignment="1">
      <alignment horizontal="right"/>
    </xf>
    <xf numFmtId="165" fontId="62" fillId="0" borderId="11" xfId="0" applyNumberFormat="1" applyFont="1" applyBorder="1" applyAlignment="1">
      <alignment horizontal="right"/>
    </xf>
    <xf numFmtId="165" fontId="63" fillId="0" borderId="11" xfId="0" applyNumberFormat="1" applyFont="1" applyBorder="1" applyAlignment="1">
      <alignment horizontal="right"/>
    </xf>
    <xf numFmtId="165" fontId="64" fillId="0" borderId="11" xfId="53" applyNumberFormat="1" applyFont="1" applyBorder="1" applyAlignment="1">
      <alignment horizontal="right" vertical="top" wrapText="1"/>
      <protection/>
    </xf>
    <xf numFmtId="165" fontId="4" fillId="0" borderId="11" xfId="53" applyNumberFormat="1" applyFont="1" applyBorder="1" applyAlignment="1">
      <alignment horizontal="right" vertical="top" wrapText="1"/>
      <protection/>
    </xf>
    <xf numFmtId="165" fontId="3" fillId="0" borderId="11" xfId="53" applyNumberFormat="1" applyFont="1" applyBorder="1" applyAlignment="1">
      <alignment horizontal="right" vertical="top" wrapText="1"/>
      <protection/>
    </xf>
    <xf numFmtId="165" fontId="65" fillId="0" borderId="11" xfId="0" applyNumberFormat="1" applyFont="1" applyBorder="1" applyAlignment="1">
      <alignment horizontal="right"/>
    </xf>
    <xf numFmtId="165" fontId="66" fillId="0" borderId="11" xfId="53" applyNumberFormat="1" applyFont="1" applyBorder="1" applyAlignment="1">
      <alignment horizontal="right" vertical="top" wrapText="1"/>
      <protection/>
    </xf>
    <xf numFmtId="165" fontId="60" fillId="0" borderId="11" xfId="0" applyNumberFormat="1" applyFont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67" fillId="0" borderId="11" xfId="0" applyNumberFormat="1" applyFont="1" applyBorder="1" applyAlignment="1">
      <alignment horizontal="right"/>
    </xf>
    <xf numFmtId="165" fontId="61" fillId="0" borderId="11" xfId="0" applyNumberFormat="1" applyFont="1" applyFill="1" applyBorder="1" applyAlignment="1">
      <alignment horizontal="right"/>
    </xf>
    <xf numFmtId="165" fontId="64" fillId="0" borderId="11" xfId="0" applyNumberFormat="1" applyFont="1" applyBorder="1" applyAlignment="1">
      <alignment horizontal="right"/>
    </xf>
    <xf numFmtId="165" fontId="62" fillId="0" borderId="11" xfId="53" applyNumberFormat="1" applyFont="1" applyBorder="1" applyAlignment="1">
      <alignment horizontal="right" vertical="top" wrapText="1"/>
      <protection/>
    </xf>
    <xf numFmtId="165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right" wrapText="1"/>
    </xf>
    <xf numFmtId="165" fontId="68" fillId="0" borderId="11" xfId="0" applyNumberFormat="1" applyFont="1" applyBorder="1" applyAlignment="1">
      <alignment horizontal="right"/>
    </xf>
    <xf numFmtId="0" fontId="59" fillId="0" borderId="11" xfId="0" applyFont="1" applyBorder="1" applyAlignment="1">
      <alignment horizontal="right"/>
    </xf>
    <xf numFmtId="0" fontId="3" fillId="0" borderId="11" xfId="53" applyNumberFormat="1" applyFont="1" applyBorder="1" applyAlignment="1">
      <alignment horizontal="right" vertical="top" wrapText="1"/>
      <protection/>
    </xf>
    <xf numFmtId="164" fontId="59" fillId="0" borderId="11" xfId="0" applyNumberFormat="1" applyFont="1" applyFill="1" applyBorder="1" applyAlignment="1">
      <alignment horizontal="right"/>
    </xf>
    <xf numFmtId="164" fontId="69" fillId="0" borderId="11" xfId="0" applyNumberFormat="1" applyFont="1" applyBorder="1" applyAlignment="1">
      <alignment horizontal="right"/>
    </xf>
    <xf numFmtId="164" fontId="68" fillId="0" borderId="11" xfId="0" applyNumberFormat="1" applyFont="1" applyBorder="1" applyAlignment="1">
      <alignment horizontal="right"/>
    </xf>
    <xf numFmtId="164" fontId="59" fillId="0" borderId="11" xfId="0" applyNumberFormat="1" applyFont="1" applyBorder="1" applyAlignment="1">
      <alignment horizontal="left" vertical="center" wrapText="1"/>
    </xf>
    <xf numFmtId="164" fontId="59" fillId="0" borderId="11" xfId="0" applyNumberFormat="1" applyFont="1" applyBorder="1" applyAlignment="1">
      <alignment horizontal="left"/>
    </xf>
    <xf numFmtId="164" fontId="59" fillId="0" borderId="0" xfId="0" applyNumberFormat="1" applyFont="1" applyAlignment="1">
      <alignment horizontal="left"/>
    </xf>
    <xf numFmtId="164" fontId="59" fillId="0" borderId="0" xfId="0" applyNumberFormat="1" applyFont="1" applyBorder="1" applyAlignment="1">
      <alignment horizontal="left"/>
    </xf>
    <xf numFmtId="164" fontId="59" fillId="0" borderId="0" xfId="0" applyNumberFormat="1" applyFont="1" applyBorder="1" applyAlignment="1">
      <alignment horizontal="center"/>
    </xf>
    <xf numFmtId="171" fontId="59" fillId="0" borderId="0" xfId="0" applyNumberFormat="1" applyFont="1" applyAlignment="1">
      <alignment horizontal="center"/>
    </xf>
    <xf numFmtId="172" fontId="59" fillId="0" borderId="0" xfId="0" applyNumberFormat="1" applyFont="1" applyAlignment="1">
      <alignment/>
    </xf>
    <xf numFmtId="164" fontId="61" fillId="0" borderId="0" xfId="0" applyNumberFormat="1" applyFont="1" applyAlignment="1">
      <alignment horizontal="center"/>
    </xf>
    <xf numFmtId="164" fontId="59" fillId="6" borderId="11" xfId="0" applyNumberFormat="1" applyFont="1" applyFill="1" applyBorder="1" applyAlignment="1">
      <alignment horizontal="right"/>
    </xf>
    <xf numFmtId="4" fontId="8" fillId="0" borderId="0" xfId="53" applyNumberFormat="1" applyFont="1" applyBorder="1" applyAlignment="1">
      <alignment horizontal="right" wrapText="1"/>
      <protection/>
    </xf>
    <xf numFmtId="0" fontId="59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72" fontId="59" fillId="0" borderId="11" xfId="0" applyNumberFormat="1" applyFont="1" applyBorder="1" applyAlignment="1">
      <alignment/>
    </xf>
    <xf numFmtId="172" fontId="59" fillId="33" borderId="11" xfId="0" applyNumberFormat="1" applyFont="1" applyFill="1" applyBorder="1" applyAlignment="1">
      <alignment/>
    </xf>
    <xf numFmtId="2" fontId="59" fillId="0" borderId="0" xfId="0" applyNumberFormat="1" applyFont="1" applyAlignment="1">
      <alignment horizontal="center"/>
    </xf>
    <xf numFmtId="0" fontId="60" fillId="33" borderId="11" xfId="0" applyFont="1" applyFill="1" applyBorder="1" applyAlignment="1">
      <alignment/>
    </xf>
    <xf numFmtId="172" fontId="60" fillId="33" borderId="11" xfId="0" applyNumberFormat="1" applyFont="1" applyFill="1" applyBorder="1" applyAlignment="1">
      <alignment/>
    </xf>
    <xf numFmtId="172" fontId="59" fillId="33" borderId="11" xfId="0" applyNumberFormat="1" applyFont="1" applyFill="1" applyBorder="1" applyAlignment="1">
      <alignment horizontal="center" vertical="center"/>
    </xf>
    <xf numFmtId="172" fontId="60" fillId="0" borderId="11" xfId="0" applyNumberFormat="1" applyFont="1" applyFill="1" applyBorder="1" applyAlignment="1">
      <alignment/>
    </xf>
    <xf numFmtId="0" fontId="70" fillId="0" borderId="11" xfId="0" applyFont="1" applyFill="1" applyBorder="1" applyAlignment="1">
      <alignment horizontal="left"/>
    </xf>
    <xf numFmtId="0" fontId="59" fillId="0" borderId="0" xfId="0" applyFont="1" applyBorder="1" applyAlignment="1">
      <alignment/>
    </xf>
    <xf numFmtId="172" fontId="60" fillId="0" borderId="11" xfId="0" applyNumberFormat="1" applyFont="1" applyBorder="1" applyAlignment="1">
      <alignment/>
    </xf>
    <xf numFmtId="172" fontId="59" fillId="0" borderId="0" xfId="0" applyNumberFormat="1" applyFont="1" applyFill="1" applyBorder="1" applyAlignment="1">
      <alignment/>
    </xf>
    <xf numFmtId="164" fontId="59" fillId="33" borderId="11" xfId="0" applyNumberFormat="1" applyFont="1" applyFill="1" applyBorder="1" applyAlignment="1">
      <alignment horizontal="right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wrapText="1"/>
    </xf>
    <xf numFmtId="0" fontId="70" fillId="0" borderId="11" xfId="0" applyFont="1" applyFill="1" applyBorder="1" applyAlignment="1">
      <alignment horizontal="left"/>
    </xf>
    <xf numFmtId="172" fontId="70" fillId="0" borderId="11" xfId="0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72" fillId="0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7"/>
  <sheetViews>
    <sheetView tabSelected="1" zoomScalePageLayoutView="0" workbookViewId="0" topLeftCell="A8">
      <selection activeCell="D187" sqref="D187"/>
    </sheetView>
  </sheetViews>
  <sheetFormatPr defaultColWidth="9.140625" defaultRowHeight="15"/>
  <cols>
    <col min="1" max="1" width="4.57421875" style="1" customWidth="1"/>
    <col min="2" max="2" width="56.8515625" style="1" customWidth="1"/>
    <col min="3" max="3" width="26.8515625" style="41" customWidth="1"/>
    <col min="4" max="4" width="22.140625" style="2" customWidth="1"/>
    <col min="5" max="5" width="22.28125" style="2" customWidth="1"/>
    <col min="6" max="6" width="55.140625" style="4" hidden="1" customWidth="1"/>
    <col min="7" max="7" width="21.00390625" style="3" hidden="1" customWidth="1"/>
    <col min="8" max="8" width="23.421875" style="1" customWidth="1"/>
    <col min="9" max="9" width="17.8515625" style="1" customWidth="1"/>
    <col min="10" max="10" width="16.00390625" style="1" customWidth="1"/>
    <col min="11" max="11" width="9.140625" style="1" customWidth="1"/>
    <col min="12" max="12" width="13.28125" style="1" bestFit="1" customWidth="1"/>
    <col min="13" max="16384" width="9.140625" style="1" customWidth="1"/>
  </cols>
  <sheetData>
    <row r="1" ht="75" customHeight="1"/>
    <row r="2" spans="2:8" ht="19.5">
      <c r="B2" s="70" t="s">
        <v>161</v>
      </c>
      <c r="C2" s="70"/>
      <c r="D2" s="70"/>
      <c r="E2" s="70"/>
      <c r="F2" s="70"/>
      <c r="G2" s="70"/>
      <c r="H2" s="70"/>
    </row>
    <row r="3" ht="15"/>
    <row r="4" spans="2:8" ht="45">
      <c r="B4" s="9"/>
      <c r="C4" s="39" t="s">
        <v>0</v>
      </c>
      <c r="D4" s="10" t="s">
        <v>16</v>
      </c>
      <c r="E4" s="10" t="s">
        <v>140</v>
      </c>
      <c r="F4" s="11" t="s">
        <v>111</v>
      </c>
      <c r="G4" s="11" t="s">
        <v>110</v>
      </c>
      <c r="H4" s="31" t="s">
        <v>141</v>
      </c>
    </row>
    <row r="5" spans="2:8" ht="15">
      <c r="B5" s="9"/>
      <c r="C5" s="40"/>
      <c r="D5" s="12"/>
      <c r="E5" s="12"/>
      <c r="F5" s="13"/>
      <c r="G5" s="14"/>
      <c r="H5" s="9"/>
    </row>
    <row r="6" spans="2:8" ht="15.75">
      <c r="B6" s="15" t="s">
        <v>15</v>
      </c>
      <c r="C6" s="37">
        <f>C8+C15+C89+C108+C126+C132+C138</f>
        <v>2938128.76</v>
      </c>
      <c r="D6" s="37">
        <f>D8+D15+D89+D108+D126+D132+D138</f>
        <v>2702234.7399999998</v>
      </c>
      <c r="E6" s="37">
        <f>E8+E15+E89+E108+E126+E132+E138</f>
        <v>2795748.1</v>
      </c>
      <c r="F6" s="32"/>
      <c r="G6" s="14"/>
      <c r="H6" s="37">
        <f>C6-E6</f>
        <v>142380.65999999968</v>
      </c>
    </row>
    <row r="7" spans="2:8" ht="15.75" hidden="1">
      <c r="B7" s="15"/>
      <c r="C7" s="14"/>
      <c r="D7" s="37">
        <f aca="true" t="shared" si="0" ref="D7:D70">C7*0.68564763</f>
        <v>0</v>
      </c>
      <c r="E7" s="14"/>
      <c r="F7" s="32"/>
      <c r="G7" s="14"/>
      <c r="H7" s="34"/>
    </row>
    <row r="8" spans="2:8" ht="15">
      <c r="B8" s="9" t="s">
        <v>1</v>
      </c>
      <c r="C8" s="14">
        <v>171782.61</v>
      </c>
      <c r="D8" s="14">
        <v>158040</v>
      </c>
      <c r="E8" s="14">
        <v>294922.16</v>
      </c>
      <c r="F8" s="32"/>
      <c r="G8" s="16">
        <v>56230.93</v>
      </c>
      <c r="H8" s="25"/>
    </row>
    <row r="9" spans="2:8" ht="15" hidden="1">
      <c r="B9" s="9"/>
      <c r="C9" s="14"/>
      <c r="D9" s="14">
        <f t="shared" si="0"/>
        <v>0</v>
      </c>
      <c r="E9" s="14"/>
      <c r="F9" s="32" t="s">
        <v>73</v>
      </c>
      <c r="G9" s="17">
        <v>56230.93</v>
      </c>
      <c r="H9" s="25"/>
    </row>
    <row r="10" spans="2:8" ht="15" hidden="1">
      <c r="B10" s="9"/>
      <c r="C10" s="47"/>
      <c r="D10" s="14">
        <f t="shared" si="0"/>
        <v>0</v>
      </c>
      <c r="E10" s="14"/>
      <c r="F10" s="32"/>
      <c r="G10" s="18">
        <f>SUM(G11)/100*32.67</f>
        <v>155527.75002600002</v>
      </c>
      <c r="H10" s="25"/>
    </row>
    <row r="11" spans="2:8" ht="15" hidden="1">
      <c r="B11" s="9"/>
      <c r="C11" s="14"/>
      <c r="D11" s="14">
        <f t="shared" si="0"/>
        <v>0</v>
      </c>
      <c r="E11" s="14"/>
      <c r="F11" s="35" t="s">
        <v>68</v>
      </c>
      <c r="G11" s="19">
        <v>476056.78</v>
      </c>
      <c r="H11" s="25"/>
    </row>
    <row r="12" spans="2:8" ht="15" hidden="1">
      <c r="B12" s="9"/>
      <c r="C12" s="14"/>
      <c r="D12" s="14">
        <f t="shared" si="0"/>
        <v>0</v>
      </c>
      <c r="E12" s="14"/>
      <c r="F12" s="35"/>
      <c r="G12" s="20">
        <f>SUM(G13:G14)/100*13.25</f>
        <v>35819.557100000005</v>
      </c>
      <c r="H12" s="25"/>
    </row>
    <row r="13" spans="2:8" ht="15" hidden="1">
      <c r="B13" s="9"/>
      <c r="C13" s="14"/>
      <c r="D13" s="14">
        <f t="shared" si="0"/>
        <v>0</v>
      </c>
      <c r="E13" s="14"/>
      <c r="F13" s="35" t="s">
        <v>138</v>
      </c>
      <c r="G13" s="21">
        <v>173458.78</v>
      </c>
      <c r="H13" s="25"/>
    </row>
    <row r="14" spans="2:8" ht="15" hidden="1">
      <c r="B14" s="9"/>
      <c r="C14" s="14"/>
      <c r="D14" s="14">
        <f t="shared" si="0"/>
        <v>0</v>
      </c>
      <c r="E14" s="14"/>
      <c r="F14" s="35" t="s">
        <v>137</v>
      </c>
      <c r="G14" s="21">
        <v>96877.5</v>
      </c>
      <c r="H14" s="25"/>
    </row>
    <row r="15" spans="2:8" ht="15">
      <c r="B15" s="9" t="s">
        <v>2</v>
      </c>
      <c r="C15" s="14">
        <v>1365755.65</v>
      </c>
      <c r="D15" s="14">
        <v>1255651.48</v>
      </c>
      <c r="E15" s="14">
        <f>1810842.29-590240.16</f>
        <v>1220602.13</v>
      </c>
      <c r="F15" s="32"/>
      <c r="G15" s="16">
        <f>SUM(G16:G25)</f>
        <v>769412.0700000001</v>
      </c>
      <c r="H15" s="25"/>
    </row>
    <row r="16" spans="2:8" ht="15" hidden="1">
      <c r="B16" s="9"/>
      <c r="C16" s="14"/>
      <c r="D16" s="14">
        <f t="shared" si="0"/>
        <v>0</v>
      </c>
      <c r="E16" s="14"/>
      <c r="F16" s="32" t="s">
        <v>31</v>
      </c>
      <c r="G16" s="17">
        <v>358380</v>
      </c>
      <c r="H16" s="25"/>
    </row>
    <row r="17" spans="2:8" ht="15" hidden="1">
      <c r="B17" s="9"/>
      <c r="C17" s="47"/>
      <c r="D17" s="14">
        <f t="shared" si="0"/>
        <v>0</v>
      </c>
      <c r="E17" s="14"/>
      <c r="F17" s="32" t="s">
        <v>32</v>
      </c>
      <c r="G17" s="17">
        <v>122100</v>
      </c>
      <c r="H17" s="25"/>
    </row>
    <row r="18" spans="2:8" ht="15" hidden="1">
      <c r="B18" s="9"/>
      <c r="C18" s="14"/>
      <c r="D18" s="14">
        <f t="shared" si="0"/>
        <v>0</v>
      </c>
      <c r="E18" s="14"/>
      <c r="F18" s="32" t="s">
        <v>33</v>
      </c>
      <c r="G18" s="17">
        <v>30236.88</v>
      </c>
      <c r="H18" s="25"/>
    </row>
    <row r="19" spans="2:8" ht="15" hidden="1">
      <c r="B19" s="9"/>
      <c r="C19" s="14"/>
      <c r="D19" s="14">
        <f t="shared" si="0"/>
        <v>0</v>
      </c>
      <c r="E19" s="14"/>
      <c r="F19" s="32" t="s">
        <v>34</v>
      </c>
      <c r="G19" s="17">
        <v>1018.22</v>
      </c>
      <c r="H19" s="25"/>
    </row>
    <row r="20" spans="2:8" ht="15" hidden="1">
      <c r="B20" s="9"/>
      <c r="C20" s="14"/>
      <c r="D20" s="14">
        <f t="shared" si="0"/>
        <v>0</v>
      </c>
      <c r="E20" s="14"/>
      <c r="F20" s="32" t="s">
        <v>35</v>
      </c>
      <c r="G20" s="17">
        <v>10880</v>
      </c>
      <c r="H20" s="25"/>
    </row>
    <row r="21" spans="2:8" ht="15" hidden="1">
      <c r="B21" s="9"/>
      <c r="C21" s="14"/>
      <c r="D21" s="14">
        <f t="shared" si="0"/>
        <v>0</v>
      </c>
      <c r="E21" s="14"/>
      <c r="F21" s="32" t="s">
        <v>37</v>
      </c>
      <c r="G21" s="17">
        <v>18583.8</v>
      </c>
      <c r="H21" s="25"/>
    </row>
    <row r="22" spans="2:8" ht="15" hidden="1">
      <c r="B22" s="9"/>
      <c r="C22" s="14"/>
      <c r="D22" s="14">
        <f t="shared" si="0"/>
        <v>0</v>
      </c>
      <c r="E22" s="14"/>
      <c r="F22" s="35" t="s">
        <v>36</v>
      </c>
      <c r="G22" s="30">
        <v>35253.8</v>
      </c>
      <c r="H22" s="25"/>
    </row>
    <row r="23" spans="2:8" ht="15" hidden="1">
      <c r="B23" s="9"/>
      <c r="C23" s="14"/>
      <c r="D23" s="14">
        <f t="shared" si="0"/>
        <v>0</v>
      </c>
      <c r="E23" s="14"/>
      <c r="F23" s="35" t="s">
        <v>42</v>
      </c>
      <c r="G23" s="30">
        <v>126521.67</v>
      </c>
      <c r="H23" s="25"/>
    </row>
    <row r="24" spans="2:8" ht="15" hidden="1">
      <c r="B24" s="9"/>
      <c r="C24" s="14"/>
      <c r="D24" s="14">
        <f t="shared" si="0"/>
        <v>0</v>
      </c>
      <c r="E24" s="14"/>
      <c r="F24" s="35" t="s">
        <v>134</v>
      </c>
      <c r="G24" s="30">
        <v>59781.11</v>
      </c>
      <c r="H24" s="25"/>
    </row>
    <row r="25" spans="2:8" ht="15" hidden="1">
      <c r="B25" s="9"/>
      <c r="C25" s="14"/>
      <c r="D25" s="14">
        <f t="shared" si="0"/>
        <v>0</v>
      </c>
      <c r="E25" s="14"/>
      <c r="F25" s="32" t="s">
        <v>39</v>
      </c>
      <c r="G25" s="17">
        <v>6656.59</v>
      </c>
      <c r="H25" s="25"/>
    </row>
    <row r="26" spans="2:8" ht="15" hidden="1">
      <c r="B26" s="9"/>
      <c r="C26" s="14"/>
      <c r="D26" s="14">
        <f t="shared" si="0"/>
        <v>0</v>
      </c>
      <c r="E26" s="14"/>
      <c r="F26" s="32"/>
      <c r="G26" s="22">
        <f>SUM(G27:G47)/100*13.25</f>
        <v>214867.82202615</v>
      </c>
      <c r="H26" s="25"/>
    </row>
    <row r="27" spans="2:8" ht="15" hidden="1">
      <c r="B27" s="9"/>
      <c r="C27" s="14"/>
      <c r="D27" s="14">
        <f t="shared" si="0"/>
        <v>0</v>
      </c>
      <c r="E27" s="14"/>
      <c r="F27" s="35" t="s">
        <v>119</v>
      </c>
      <c r="G27" s="23">
        <v>19055</v>
      </c>
      <c r="H27" s="25"/>
    </row>
    <row r="28" spans="2:8" ht="15" hidden="1">
      <c r="B28" s="9"/>
      <c r="C28" s="14"/>
      <c r="D28" s="14">
        <f t="shared" si="0"/>
        <v>0</v>
      </c>
      <c r="E28" s="14"/>
      <c r="F28" s="35" t="s">
        <v>62</v>
      </c>
      <c r="G28" s="23">
        <v>6220.92</v>
      </c>
      <c r="H28" s="25"/>
    </row>
    <row r="29" spans="2:8" ht="15" hidden="1">
      <c r="B29" s="9"/>
      <c r="C29" s="14"/>
      <c r="D29" s="14">
        <f t="shared" si="0"/>
        <v>0</v>
      </c>
      <c r="E29" s="14"/>
      <c r="F29" s="35" t="s">
        <v>63</v>
      </c>
      <c r="G29" s="23">
        <f>620250.8/10</f>
        <v>62025.08</v>
      </c>
      <c r="H29" s="25"/>
    </row>
    <row r="30" spans="2:8" ht="15" hidden="1">
      <c r="B30" s="9"/>
      <c r="C30" s="14"/>
      <c r="D30" s="14">
        <f t="shared" si="0"/>
        <v>0</v>
      </c>
      <c r="E30" s="14"/>
      <c r="F30" s="35" t="s">
        <v>34</v>
      </c>
      <c r="G30" s="23">
        <v>8526.62</v>
      </c>
      <c r="H30" s="25"/>
    </row>
    <row r="31" spans="2:8" ht="15" hidden="1">
      <c r="B31" s="9"/>
      <c r="C31" s="14"/>
      <c r="D31" s="14">
        <f t="shared" si="0"/>
        <v>0</v>
      </c>
      <c r="E31" s="14"/>
      <c r="F31" s="35" t="s">
        <v>55</v>
      </c>
      <c r="G31" s="23">
        <v>2221.61</v>
      </c>
      <c r="H31" s="25"/>
    </row>
    <row r="32" spans="2:8" ht="15" hidden="1">
      <c r="B32" s="9"/>
      <c r="C32" s="14"/>
      <c r="D32" s="14">
        <f t="shared" si="0"/>
        <v>0</v>
      </c>
      <c r="E32" s="14"/>
      <c r="F32" s="35" t="s">
        <v>123</v>
      </c>
      <c r="G32" s="23">
        <v>17944.92</v>
      </c>
      <c r="H32" s="25"/>
    </row>
    <row r="33" spans="2:8" ht="15" hidden="1">
      <c r="B33" s="9"/>
      <c r="C33" s="14"/>
      <c r="D33" s="14">
        <f t="shared" si="0"/>
        <v>0</v>
      </c>
      <c r="E33" s="14"/>
      <c r="F33" s="35" t="s">
        <v>52</v>
      </c>
      <c r="G33" s="23">
        <v>21417.5</v>
      </c>
      <c r="H33" s="25"/>
    </row>
    <row r="34" spans="2:8" ht="15" hidden="1">
      <c r="B34" s="9"/>
      <c r="C34" s="14"/>
      <c r="D34" s="14">
        <f t="shared" si="0"/>
        <v>0</v>
      </c>
      <c r="E34" s="14"/>
      <c r="F34" s="35" t="s">
        <v>57</v>
      </c>
      <c r="G34" s="23">
        <v>458</v>
      </c>
      <c r="H34" s="25"/>
    </row>
    <row r="35" spans="2:8" ht="15" hidden="1">
      <c r="B35" s="9"/>
      <c r="C35" s="14"/>
      <c r="D35" s="14">
        <f t="shared" si="0"/>
        <v>0</v>
      </c>
      <c r="E35" s="14"/>
      <c r="F35" s="35" t="s">
        <v>58</v>
      </c>
      <c r="G35" s="23">
        <v>180</v>
      </c>
      <c r="H35" s="25"/>
    </row>
    <row r="36" spans="2:8" ht="15" hidden="1">
      <c r="B36" s="9"/>
      <c r="C36" s="14"/>
      <c r="D36" s="14">
        <f t="shared" si="0"/>
        <v>0</v>
      </c>
      <c r="E36" s="14"/>
      <c r="F36" s="35" t="s">
        <v>60</v>
      </c>
      <c r="G36" s="23">
        <v>11900</v>
      </c>
      <c r="H36" s="25"/>
    </row>
    <row r="37" spans="2:8" ht="15" hidden="1">
      <c r="B37" s="9"/>
      <c r="C37" s="14"/>
      <c r="D37" s="14">
        <f t="shared" si="0"/>
        <v>0</v>
      </c>
      <c r="E37" s="14"/>
      <c r="F37" s="35" t="s">
        <v>117</v>
      </c>
      <c r="G37" s="23">
        <v>5409.71</v>
      </c>
      <c r="H37" s="25"/>
    </row>
    <row r="38" spans="2:8" ht="15" hidden="1">
      <c r="B38" s="9"/>
      <c r="C38" s="14"/>
      <c r="D38" s="14">
        <f t="shared" si="0"/>
        <v>0</v>
      </c>
      <c r="E38" s="14"/>
      <c r="F38" s="35" t="s">
        <v>125</v>
      </c>
      <c r="G38" s="23">
        <f>1634.89+189880.99</f>
        <v>191515.88</v>
      </c>
      <c r="H38" s="25"/>
    </row>
    <row r="39" spans="2:8" ht="15" customHeight="1" hidden="1">
      <c r="B39" s="9"/>
      <c r="C39" s="14"/>
      <c r="D39" s="14">
        <f t="shared" si="0"/>
        <v>0</v>
      </c>
      <c r="E39" s="14"/>
      <c r="F39" s="35" t="s">
        <v>126</v>
      </c>
      <c r="G39" s="23">
        <v>1250</v>
      </c>
      <c r="H39" s="25"/>
    </row>
    <row r="40" spans="2:8" ht="15" hidden="1">
      <c r="B40" s="9"/>
      <c r="C40" s="14"/>
      <c r="D40" s="14">
        <f t="shared" si="0"/>
        <v>0</v>
      </c>
      <c r="E40" s="14"/>
      <c r="F40" s="32"/>
      <c r="G40" s="18">
        <f>SUM(G41:G47)/100*32.67</f>
        <v>313604.09982</v>
      </c>
      <c r="H40" s="25"/>
    </row>
    <row r="41" spans="2:8" ht="15" hidden="1">
      <c r="B41" s="9"/>
      <c r="C41" s="14"/>
      <c r="D41" s="14">
        <f t="shared" si="0"/>
        <v>0</v>
      </c>
      <c r="E41" s="14"/>
      <c r="F41" s="35" t="s">
        <v>64</v>
      </c>
      <c r="G41" s="19">
        <v>1539</v>
      </c>
      <c r="H41" s="25"/>
    </row>
    <row r="42" spans="2:8" ht="15" hidden="1">
      <c r="B42" s="9"/>
      <c r="C42" s="14"/>
      <c r="D42" s="14">
        <f t="shared" si="0"/>
        <v>0</v>
      </c>
      <c r="E42" s="14"/>
      <c r="F42" s="35" t="s">
        <v>34</v>
      </c>
      <c r="G42" s="19">
        <v>229</v>
      </c>
      <c r="H42" s="25"/>
    </row>
    <row r="43" spans="2:8" ht="15" hidden="1">
      <c r="B43" s="9"/>
      <c r="C43" s="14"/>
      <c r="D43" s="14">
        <f t="shared" si="0"/>
        <v>0</v>
      </c>
      <c r="E43" s="14"/>
      <c r="F43" s="35" t="s">
        <v>65</v>
      </c>
      <c r="G43" s="19">
        <v>4007.29</v>
      </c>
      <c r="H43" s="25"/>
    </row>
    <row r="44" spans="2:8" ht="15" hidden="1">
      <c r="B44" s="9"/>
      <c r="C44" s="14"/>
      <c r="D44" s="14">
        <f t="shared" si="0"/>
        <v>0</v>
      </c>
      <c r="E44" s="14"/>
      <c r="F44" s="35" t="s">
        <v>123</v>
      </c>
      <c r="G44" s="19">
        <v>115.5</v>
      </c>
      <c r="H44" s="25"/>
    </row>
    <row r="45" spans="2:8" ht="15" hidden="1">
      <c r="B45" s="9"/>
      <c r="C45" s="14"/>
      <c r="D45" s="14">
        <f t="shared" si="0"/>
        <v>0</v>
      </c>
      <c r="E45" s="14"/>
      <c r="F45" s="32" t="s">
        <v>40</v>
      </c>
      <c r="G45" s="29">
        <v>335122.18</v>
      </c>
      <c r="H45" s="25"/>
    </row>
    <row r="46" spans="2:8" ht="15" hidden="1">
      <c r="B46" s="9"/>
      <c r="C46" s="14"/>
      <c r="D46" s="14">
        <f t="shared" si="0"/>
        <v>0</v>
      </c>
      <c r="E46" s="14"/>
      <c r="F46" s="32" t="s">
        <v>41</v>
      </c>
      <c r="G46" s="29">
        <v>305659.69</v>
      </c>
      <c r="H46" s="25"/>
    </row>
    <row r="47" spans="2:8" ht="15" hidden="1">
      <c r="B47" s="9"/>
      <c r="C47" s="14"/>
      <c r="D47" s="14">
        <f t="shared" si="0"/>
        <v>0</v>
      </c>
      <c r="E47" s="14"/>
      <c r="F47" s="32" t="s">
        <v>42</v>
      </c>
      <c r="G47" s="29">
        <v>313241.94</v>
      </c>
      <c r="H47" s="25"/>
    </row>
    <row r="48" spans="2:8" ht="15" hidden="1">
      <c r="B48" s="9"/>
      <c r="C48" s="14"/>
      <c r="D48" s="14">
        <f t="shared" si="0"/>
        <v>0</v>
      </c>
      <c r="E48" s="14"/>
      <c r="F48" s="34"/>
      <c r="G48" s="24">
        <f>SUM(G49:G88)/100*13.25</f>
        <v>623823.0591999999</v>
      </c>
      <c r="H48" s="25"/>
    </row>
    <row r="49" spans="2:8" ht="15" hidden="1">
      <c r="B49" s="9"/>
      <c r="C49" s="14"/>
      <c r="D49" s="14">
        <f t="shared" si="0"/>
        <v>0</v>
      </c>
      <c r="E49" s="14"/>
      <c r="F49" s="35" t="s">
        <v>70</v>
      </c>
      <c r="G49" s="21">
        <v>1359.72</v>
      </c>
      <c r="H49" s="25"/>
    </row>
    <row r="50" spans="2:8" ht="15" hidden="1">
      <c r="B50" s="9"/>
      <c r="C50" s="14"/>
      <c r="D50" s="14">
        <f t="shared" si="0"/>
        <v>0</v>
      </c>
      <c r="E50" s="14"/>
      <c r="F50" s="35" t="s">
        <v>71</v>
      </c>
      <c r="G50" s="21">
        <v>21950.39</v>
      </c>
      <c r="H50" s="25"/>
    </row>
    <row r="51" spans="2:8" ht="15" hidden="1">
      <c r="B51" s="9"/>
      <c r="C51" s="14"/>
      <c r="D51" s="14">
        <f t="shared" si="0"/>
        <v>0</v>
      </c>
      <c r="E51" s="14"/>
      <c r="F51" s="35" t="s">
        <v>63</v>
      </c>
      <c r="G51" s="21">
        <f>382320/10</f>
        <v>38232</v>
      </c>
      <c r="H51" s="25"/>
    </row>
    <row r="52" spans="2:8" ht="15" hidden="1">
      <c r="B52" s="9"/>
      <c r="C52" s="14"/>
      <c r="D52" s="14">
        <f t="shared" si="0"/>
        <v>0</v>
      </c>
      <c r="E52" s="14"/>
      <c r="F52" s="35" t="s">
        <v>72</v>
      </c>
      <c r="G52" s="21">
        <v>3200</v>
      </c>
      <c r="H52" s="25"/>
    </row>
    <row r="53" spans="2:8" ht="15" hidden="1">
      <c r="B53" s="9"/>
      <c r="C53" s="14"/>
      <c r="D53" s="14">
        <f t="shared" si="0"/>
        <v>0</v>
      </c>
      <c r="E53" s="14"/>
      <c r="F53" s="35" t="s">
        <v>74</v>
      </c>
      <c r="G53" s="21">
        <v>539604.37</v>
      </c>
      <c r="H53" s="25"/>
    </row>
    <row r="54" spans="2:8" ht="15" hidden="1">
      <c r="B54" s="9"/>
      <c r="C54" s="14"/>
      <c r="D54" s="14">
        <f t="shared" si="0"/>
        <v>0</v>
      </c>
      <c r="E54" s="14"/>
      <c r="F54" s="35" t="s">
        <v>75</v>
      </c>
      <c r="G54" s="21">
        <v>5540</v>
      </c>
      <c r="H54" s="25"/>
    </row>
    <row r="55" spans="2:8" ht="15" hidden="1">
      <c r="B55" s="9"/>
      <c r="C55" s="14"/>
      <c r="D55" s="14">
        <f t="shared" si="0"/>
        <v>0</v>
      </c>
      <c r="E55" s="14"/>
      <c r="F55" s="35" t="s">
        <v>77</v>
      </c>
      <c r="G55" s="21">
        <v>1447697.12</v>
      </c>
      <c r="H55" s="25"/>
    </row>
    <row r="56" spans="2:8" ht="15" hidden="1">
      <c r="B56" s="9"/>
      <c r="C56" s="14"/>
      <c r="D56" s="14">
        <f t="shared" si="0"/>
        <v>0</v>
      </c>
      <c r="E56" s="14"/>
      <c r="F56" s="35" t="s">
        <v>78</v>
      </c>
      <c r="G56" s="21">
        <v>492042.92</v>
      </c>
      <c r="H56" s="25"/>
    </row>
    <row r="57" spans="2:8" ht="15" hidden="1">
      <c r="B57" s="9"/>
      <c r="C57" s="14"/>
      <c r="D57" s="14">
        <f t="shared" si="0"/>
        <v>0</v>
      </c>
      <c r="E57" s="14"/>
      <c r="F57" s="35" t="s">
        <v>81</v>
      </c>
      <c r="G57" s="21">
        <v>46423.9</v>
      </c>
      <c r="H57" s="25"/>
    </row>
    <row r="58" spans="2:8" ht="15" hidden="1">
      <c r="B58" s="9"/>
      <c r="C58" s="14"/>
      <c r="D58" s="14">
        <f t="shared" si="0"/>
        <v>0</v>
      </c>
      <c r="E58" s="14"/>
      <c r="F58" s="35" t="s">
        <v>82</v>
      </c>
      <c r="G58" s="21">
        <v>248814</v>
      </c>
      <c r="H58" s="25"/>
    </row>
    <row r="59" spans="2:8" ht="15" hidden="1">
      <c r="B59" s="9"/>
      <c r="C59" s="14"/>
      <c r="D59" s="14">
        <f t="shared" si="0"/>
        <v>0</v>
      </c>
      <c r="E59" s="14"/>
      <c r="F59" s="35" t="s">
        <v>83</v>
      </c>
      <c r="G59" s="21">
        <v>55292</v>
      </c>
      <c r="H59" s="25"/>
    </row>
    <row r="60" spans="2:8" ht="15" hidden="1">
      <c r="B60" s="9"/>
      <c r="C60" s="14"/>
      <c r="D60" s="14">
        <f t="shared" si="0"/>
        <v>0</v>
      </c>
      <c r="E60" s="14"/>
      <c r="F60" s="35" t="s">
        <v>84</v>
      </c>
      <c r="G60" s="21">
        <v>61398</v>
      </c>
      <c r="H60" s="25"/>
    </row>
    <row r="61" spans="2:8" ht="15" hidden="1">
      <c r="B61" s="9"/>
      <c r="C61" s="14"/>
      <c r="D61" s="14">
        <f t="shared" si="0"/>
        <v>0</v>
      </c>
      <c r="E61" s="14"/>
      <c r="F61" s="35" t="s">
        <v>85</v>
      </c>
      <c r="G61" s="21">
        <v>7969.13</v>
      </c>
      <c r="H61" s="25"/>
    </row>
    <row r="62" spans="2:8" ht="15" hidden="1">
      <c r="B62" s="9"/>
      <c r="C62" s="14"/>
      <c r="D62" s="14">
        <f t="shared" si="0"/>
        <v>0</v>
      </c>
      <c r="E62" s="14"/>
      <c r="F62" s="35" t="s">
        <v>87</v>
      </c>
      <c r="G62" s="21">
        <v>82962.54</v>
      </c>
      <c r="H62" s="25"/>
    </row>
    <row r="63" spans="2:8" ht="15" hidden="1">
      <c r="B63" s="9"/>
      <c r="C63" s="14"/>
      <c r="D63" s="14">
        <f t="shared" si="0"/>
        <v>0</v>
      </c>
      <c r="E63" s="14"/>
      <c r="F63" s="35" t="s">
        <v>88</v>
      </c>
      <c r="G63" s="21">
        <v>125610.81</v>
      </c>
      <c r="H63" s="25"/>
    </row>
    <row r="64" spans="2:8" ht="15" hidden="1">
      <c r="B64" s="9"/>
      <c r="C64" s="14"/>
      <c r="D64" s="14">
        <f t="shared" si="0"/>
        <v>0</v>
      </c>
      <c r="E64" s="14"/>
      <c r="F64" s="35" t="s">
        <v>116</v>
      </c>
      <c r="G64" s="21">
        <v>10716.72</v>
      </c>
      <c r="H64" s="25"/>
    </row>
    <row r="65" spans="2:8" ht="15" hidden="1">
      <c r="B65" s="9"/>
      <c r="C65" s="14"/>
      <c r="D65" s="14">
        <f t="shared" si="0"/>
        <v>0</v>
      </c>
      <c r="E65" s="14"/>
      <c r="F65" s="35" t="s">
        <v>91</v>
      </c>
      <c r="G65" s="21">
        <v>5600</v>
      </c>
      <c r="H65" s="25"/>
    </row>
    <row r="66" spans="2:8" ht="15" hidden="1">
      <c r="B66" s="9"/>
      <c r="C66" s="14"/>
      <c r="D66" s="14">
        <f t="shared" si="0"/>
        <v>0</v>
      </c>
      <c r="E66" s="14"/>
      <c r="F66" s="35" t="s">
        <v>135</v>
      </c>
      <c r="G66" s="21">
        <v>901.22</v>
      </c>
      <c r="H66" s="25"/>
    </row>
    <row r="67" spans="2:8" ht="15" hidden="1">
      <c r="B67" s="9"/>
      <c r="C67" s="14"/>
      <c r="D67" s="14">
        <f t="shared" si="0"/>
        <v>0</v>
      </c>
      <c r="E67" s="14"/>
      <c r="F67" s="35" t="s">
        <v>92</v>
      </c>
      <c r="G67" s="21">
        <v>4500</v>
      </c>
      <c r="H67" s="25"/>
    </row>
    <row r="68" spans="2:8" ht="15" hidden="1">
      <c r="B68" s="9"/>
      <c r="C68" s="14"/>
      <c r="D68" s="14">
        <f t="shared" si="0"/>
        <v>0</v>
      </c>
      <c r="E68" s="14"/>
      <c r="F68" s="35" t="s">
        <v>93</v>
      </c>
      <c r="G68" s="21">
        <v>3600</v>
      </c>
      <c r="H68" s="25"/>
    </row>
    <row r="69" spans="2:8" ht="15" hidden="1">
      <c r="B69" s="9"/>
      <c r="C69" s="14"/>
      <c r="D69" s="14">
        <f t="shared" si="0"/>
        <v>0</v>
      </c>
      <c r="E69" s="14"/>
      <c r="F69" s="35" t="s">
        <v>94</v>
      </c>
      <c r="G69" s="21">
        <v>98.9</v>
      </c>
      <c r="H69" s="25"/>
    </row>
    <row r="70" spans="2:8" ht="15" hidden="1">
      <c r="B70" s="9"/>
      <c r="C70" s="14"/>
      <c r="D70" s="14">
        <f t="shared" si="0"/>
        <v>0</v>
      </c>
      <c r="E70" s="14"/>
      <c r="F70" s="35" t="s">
        <v>95</v>
      </c>
      <c r="G70" s="21">
        <v>10500</v>
      </c>
      <c r="H70" s="25"/>
    </row>
    <row r="71" spans="2:8" ht="15" hidden="1">
      <c r="B71" s="9"/>
      <c r="C71" s="14"/>
      <c r="D71" s="14">
        <f aca="true" t="shared" si="1" ref="D71:D134">C71*0.68564763</f>
        <v>0</v>
      </c>
      <c r="E71" s="14"/>
      <c r="F71" s="35" t="s">
        <v>136</v>
      </c>
      <c r="G71" s="21">
        <v>6083</v>
      </c>
      <c r="H71" s="25"/>
    </row>
    <row r="72" spans="2:8" ht="15" hidden="1">
      <c r="B72" s="9"/>
      <c r="C72" s="14"/>
      <c r="D72" s="14">
        <f t="shared" si="1"/>
        <v>0</v>
      </c>
      <c r="E72" s="14"/>
      <c r="F72" s="35" t="s">
        <v>52</v>
      </c>
      <c r="G72" s="21">
        <v>5030</v>
      </c>
      <c r="H72" s="25"/>
    </row>
    <row r="73" spans="2:8" ht="15" hidden="1">
      <c r="B73" s="9"/>
      <c r="C73" s="14"/>
      <c r="D73" s="14">
        <f t="shared" si="1"/>
        <v>0</v>
      </c>
      <c r="E73" s="14"/>
      <c r="F73" s="35" t="s">
        <v>96</v>
      </c>
      <c r="G73" s="21">
        <v>5340</v>
      </c>
      <c r="H73" s="25"/>
    </row>
    <row r="74" spans="2:8" ht="15" hidden="1">
      <c r="B74" s="9"/>
      <c r="C74" s="14"/>
      <c r="D74" s="14">
        <f t="shared" si="1"/>
        <v>0</v>
      </c>
      <c r="E74" s="14"/>
      <c r="F74" s="35" t="s">
        <v>97</v>
      </c>
      <c r="G74" s="21">
        <v>34557.5</v>
      </c>
      <c r="H74" s="25"/>
    </row>
    <row r="75" spans="2:8" ht="15" hidden="1">
      <c r="B75" s="9"/>
      <c r="C75" s="14"/>
      <c r="D75" s="14">
        <f t="shared" si="1"/>
        <v>0</v>
      </c>
      <c r="E75" s="14"/>
      <c r="F75" s="35" t="s">
        <v>98</v>
      </c>
      <c r="G75" s="21">
        <v>4106.47</v>
      </c>
      <c r="H75" s="25"/>
    </row>
    <row r="76" spans="2:8" ht="15" hidden="1">
      <c r="B76" s="9"/>
      <c r="C76" s="14"/>
      <c r="D76" s="14">
        <f t="shared" si="1"/>
        <v>0</v>
      </c>
      <c r="E76" s="14"/>
      <c r="F76" s="35" t="s">
        <v>99</v>
      </c>
      <c r="G76" s="21">
        <v>63931.38</v>
      </c>
      <c r="H76" s="25"/>
    </row>
    <row r="77" spans="2:8" ht="15" hidden="1">
      <c r="B77" s="9"/>
      <c r="C77" s="14"/>
      <c r="D77" s="14">
        <f t="shared" si="1"/>
        <v>0</v>
      </c>
      <c r="E77" s="14"/>
      <c r="F77" s="35" t="s">
        <v>100</v>
      </c>
      <c r="G77" s="21">
        <v>287743.73</v>
      </c>
      <c r="H77" s="25"/>
    </row>
    <row r="78" spans="2:8" ht="15" hidden="1">
      <c r="B78" s="9"/>
      <c r="C78" s="14"/>
      <c r="D78" s="14">
        <f t="shared" si="1"/>
        <v>0</v>
      </c>
      <c r="E78" s="14"/>
      <c r="F78" s="35" t="s">
        <v>101</v>
      </c>
      <c r="G78" s="21">
        <v>356248.91</v>
      </c>
      <c r="H78" s="25"/>
    </row>
    <row r="79" spans="2:8" ht="15" hidden="1">
      <c r="B79" s="9"/>
      <c r="C79" s="14"/>
      <c r="D79" s="14">
        <f t="shared" si="1"/>
        <v>0</v>
      </c>
      <c r="E79" s="14"/>
      <c r="F79" s="35" t="s">
        <v>102</v>
      </c>
      <c r="G79" s="21">
        <v>40796.56</v>
      </c>
      <c r="H79" s="25"/>
    </row>
    <row r="80" spans="2:8" ht="15" hidden="1">
      <c r="B80" s="9"/>
      <c r="C80" s="14"/>
      <c r="D80" s="14">
        <f t="shared" si="1"/>
        <v>0</v>
      </c>
      <c r="E80" s="14"/>
      <c r="F80" s="35" t="s">
        <v>117</v>
      </c>
      <c r="G80" s="21">
        <v>119997.5</v>
      </c>
      <c r="H80" s="25"/>
    </row>
    <row r="81" spans="2:8" ht="15" hidden="1">
      <c r="B81" s="9"/>
      <c r="C81" s="14"/>
      <c r="D81" s="14">
        <f t="shared" si="1"/>
        <v>0</v>
      </c>
      <c r="E81" s="14"/>
      <c r="F81" s="35" t="s">
        <v>103</v>
      </c>
      <c r="G81" s="21">
        <v>2187</v>
      </c>
      <c r="H81" s="25"/>
    </row>
    <row r="82" spans="2:8" ht="15" hidden="1">
      <c r="B82" s="9"/>
      <c r="C82" s="14"/>
      <c r="D82" s="14">
        <f t="shared" si="1"/>
        <v>0</v>
      </c>
      <c r="E82" s="14"/>
      <c r="F82" s="35" t="s">
        <v>104</v>
      </c>
      <c r="G82" s="21">
        <v>245903.9</v>
      </c>
      <c r="H82" s="25"/>
    </row>
    <row r="83" spans="2:8" ht="15" hidden="1">
      <c r="B83" s="9"/>
      <c r="C83" s="14"/>
      <c r="D83" s="14">
        <f t="shared" si="1"/>
        <v>0</v>
      </c>
      <c r="E83" s="14"/>
      <c r="F83" s="35" t="s">
        <v>105</v>
      </c>
      <c r="G83" s="21">
        <v>20800</v>
      </c>
      <c r="H83" s="25"/>
    </row>
    <row r="84" spans="2:8" ht="15" hidden="1">
      <c r="B84" s="9"/>
      <c r="C84" s="14"/>
      <c r="D84" s="14">
        <f t="shared" si="1"/>
        <v>0</v>
      </c>
      <c r="E84" s="14"/>
      <c r="F84" s="35" t="s">
        <v>41</v>
      </c>
      <c r="G84" s="21">
        <v>55411.64</v>
      </c>
      <c r="H84" s="25"/>
    </row>
    <row r="85" spans="2:8" ht="15" hidden="1">
      <c r="B85" s="9"/>
      <c r="C85" s="14"/>
      <c r="D85" s="14">
        <f t="shared" si="1"/>
        <v>0</v>
      </c>
      <c r="E85" s="14"/>
      <c r="F85" s="35" t="s">
        <v>107</v>
      </c>
      <c r="G85" s="21">
        <v>50000</v>
      </c>
      <c r="H85" s="25"/>
    </row>
    <row r="86" spans="2:8" ht="15" hidden="1">
      <c r="B86" s="9"/>
      <c r="C86" s="14"/>
      <c r="D86" s="14">
        <f t="shared" si="1"/>
        <v>0</v>
      </c>
      <c r="E86" s="14"/>
      <c r="F86" s="35" t="s">
        <v>30</v>
      </c>
      <c r="G86" s="21">
        <v>78001.93</v>
      </c>
      <c r="H86" s="25"/>
    </row>
    <row r="87" spans="2:8" ht="15" hidden="1">
      <c r="B87" s="9"/>
      <c r="C87" s="14"/>
      <c r="D87" s="14">
        <f t="shared" si="1"/>
        <v>0</v>
      </c>
      <c r="E87" s="14"/>
      <c r="F87" s="35" t="s">
        <v>108</v>
      </c>
      <c r="G87" s="21">
        <v>38700</v>
      </c>
      <c r="H87" s="25"/>
    </row>
    <row r="88" spans="2:8" ht="15" hidden="1">
      <c r="B88" s="9"/>
      <c r="C88" s="14"/>
      <c r="D88" s="14">
        <f t="shared" si="1"/>
        <v>0</v>
      </c>
      <c r="E88" s="14"/>
      <c r="F88" s="35" t="s">
        <v>109</v>
      </c>
      <c r="G88" s="21">
        <v>79245.3</v>
      </c>
      <c r="H88" s="25"/>
    </row>
    <row r="89" spans="2:8" ht="15">
      <c r="B89" s="9" t="s">
        <v>3</v>
      </c>
      <c r="C89" s="14">
        <v>739537.5</v>
      </c>
      <c r="D89" s="14">
        <v>680374.5</v>
      </c>
      <c r="E89" s="14">
        <v>590240.16</v>
      </c>
      <c r="F89" s="32"/>
      <c r="G89" s="16">
        <f>SUM(G90:G95)</f>
        <v>256039.53</v>
      </c>
      <c r="H89" s="25"/>
    </row>
    <row r="90" spans="2:8" ht="15" hidden="1">
      <c r="B90" s="9"/>
      <c r="C90" s="14"/>
      <c r="D90" s="14">
        <f t="shared" si="1"/>
        <v>0</v>
      </c>
      <c r="E90" s="14"/>
      <c r="F90" s="32" t="s">
        <v>43</v>
      </c>
      <c r="G90" s="17">
        <v>3140</v>
      </c>
      <c r="H90" s="25"/>
    </row>
    <row r="91" spans="2:8" ht="15" hidden="1">
      <c r="B91" s="9"/>
      <c r="C91" s="47"/>
      <c r="D91" s="14">
        <f t="shared" si="1"/>
        <v>0</v>
      </c>
      <c r="E91" s="14"/>
      <c r="F91" s="32" t="s">
        <v>44</v>
      </c>
      <c r="G91" s="17">
        <v>66500</v>
      </c>
      <c r="H91" s="25"/>
    </row>
    <row r="92" spans="2:8" ht="15" hidden="1">
      <c r="B92" s="9"/>
      <c r="C92" s="36"/>
      <c r="D92" s="14">
        <f t="shared" si="1"/>
        <v>0</v>
      </c>
      <c r="E92" s="14"/>
      <c r="F92" s="32" t="s">
        <v>115</v>
      </c>
      <c r="G92" s="17">
        <v>684.38</v>
      </c>
      <c r="H92" s="25"/>
    </row>
    <row r="93" spans="2:8" ht="15" hidden="1">
      <c r="B93" s="9"/>
      <c r="C93" s="36"/>
      <c r="D93" s="14">
        <f t="shared" si="1"/>
        <v>0</v>
      </c>
      <c r="E93" s="14"/>
      <c r="F93" s="32" t="s">
        <v>38</v>
      </c>
      <c r="G93" s="17">
        <v>8485</v>
      </c>
      <c r="H93" s="25"/>
    </row>
    <row r="94" spans="2:8" ht="15" hidden="1">
      <c r="B94" s="9"/>
      <c r="C94" s="36"/>
      <c r="D94" s="14">
        <f t="shared" si="1"/>
        <v>0</v>
      </c>
      <c r="E94" s="14"/>
      <c r="F94" s="32" t="s">
        <v>36</v>
      </c>
      <c r="G94" s="17">
        <v>173385.15</v>
      </c>
      <c r="H94" s="25"/>
    </row>
    <row r="95" spans="2:8" ht="15" hidden="1">
      <c r="B95" s="9"/>
      <c r="C95" s="14"/>
      <c r="D95" s="14">
        <f t="shared" si="1"/>
        <v>0</v>
      </c>
      <c r="E95" s="14"/>
      <c r="F95" s="32" t="s">
        <v>114</v>
      </c>
      <c r="G95" s="17">
        <v>3845</v>
      </c>
      <c r="H95" s="25"/>
    </row>
    <row r="96" spans="2:8" ht="15" hidden="1">
      <c r="B96" s="9"/>
      <c r="C96" s="14"/>
      <c r="D96" s="14">
        <f t="shared" si="1"/>
        <v>0</v>
      </c>
      <c r="E96" s="14"/>
      <c r="F96" s="32"/>
      <c r="G96" s="18">
        <f>SUM(G97:G99)/100*32.67</f>
        <v>2572.4357999999997</v>
      </c>
      <c r="H96" s="25"/>
    </row>
    <row r="97" spans="2:8" ht="15" hidden="1">
      <c r="B97" s="9"/>
      <c r="C97" s="14"/>
      <c r="D97" s="14">
        <f t="shared" si="1"/>
        <v>0</v>
      </c>
      <c r="E97" s="14"/>
      <c r="F97" s="35" t="s">
        <v>129</v>
      </c>
      <c r="G97" s="19">
        <v>2634</v>
      </c>
      <c r="H97" s="25"/>
    </row>
    <row r="98" spans="2:8" ht="15" hidden="1">
      <c r="B98" s="9"/>
      <c r="C98" s="14"/>
      <c r="D98" s="14">
        <f t="shared" si="1"/>
        <v>0</v>
      </c>
      <c r="E98" s="14"/>
      <c r="F98" s="35" t="s">
        <v>130</v>
      </c>
      <c r="G98" s="19">
        <v>2100</v>
      </c>
      <c r="H98" s="25"/>
    </row>
    <row r="99" spans="2:8" ht="15" hidden="1">
      <c r="B99" s="9"/>
      <c r="C99" s="14"/>
      <c r="D99" s="14">
        <f t="shared" si="1"/>
        <v>0</v>
      </c>
      <c r="E99" s="14"/>
      <c r="F99" s="35" t="s">
        <v>131</v>
      </c>
      <c r="G99" s="19">
        <v>3140</v>
      </c>
      <c r="H99" s="25"/>
    </row>
    <row r="100" spans="2:8" ht="15" hidden="1">
      <c r="B100" s="9"/>
      <c r="C100" s="14"/>
      <c r="D100" s="14">
        <f t="shared" si="1"/>
        <v>0</v>
      </c>
      <c r="E100" s="14"/>
      <c r="F100" s="35"/>
      <c r="G100" s="20">
        <f>SUM(G101:G107)/100*13.25</f>
        <v>209127.305925</v>
      </c>
      <c r="H100" s="25"/>
    </row>
    <row r="101" spans="2:8" ht="15" hidden="1">
      <c r="B101" s="9"/>
      <c r="C101" s="14"/>
      <c r="D101" s="14">
        <f t="shared" si="1"/>
        <v>0</v>
      </c>
      <c r="E101" s="14"/>
      <c r="F101" s="35" t="s">
        <v>76</v>
      </c>
      <c r="G101" s="21">
        <v>177587.5</v>
      </c>
      <c r="H101" s="25"/>
    </row>
    <row r="102" spans="2:8" ht="30" hidden="1">
      <c r="B102" s="9"/>
      <c r="C102" s="14"/>
      <c r="D102" s="14">
        <f t="shared" si="1"/>
        <v>0</v>
      </c>
      <c r="E102" s="14"/>
      <c r="F102" s="35" t="s">
        <v>120</v>
      </c>
      <c r="G102" s="21">
        <v>109410.77</v>
      </c>
      <c r="H102" s="25"/>
    </row>
    <row r="103" spans="2:8" ht="15" hidden="1">
      <c r="B103" s="9"/>
      <c r="C103" s="14"/>
      <c r="D103" s="14">
        <f t="shared" si="1"/>
        <v>0</v>
      </c>
      <c r="E103" s="14"/>
      <c r="F103" s="35" t="s">
        <v>132</v>
      </c>
      <c r="G103" s="21">
        <v>9117.89</v>
      </c>
      <c r="H103" s="25"/>
    </row>
    <row r="104" spans="2:8" ht="30" hidden="1">
      <c r="B104" s="9"/>
      <c r="C104" s="14"/>
      <c r="D104" s="14">
        <f t="shared" si="1"/>
        <v>0</v>
      </c>
      <c r="E104" s="14"/>
      <c r="F104" s="35" t="s">
        <v>133</v>
      </c>
      <c r="G104" s="21">
        <v>5749.71</v>
      </c>
      <c r="H104" s="25"/>
    </row>
    <row r="105" spans="2:8" ht="15" hidden="1">
      <c r="B105" s="9"/>
      <c r="C105" s="14"/>
      <c r="D105" s="14">
        <f t="shared" si="1"/>
        <v>0</v>
      </c>
      <c r="E105" s="14"/>
      <c r="F105" s="35" t="s">
        <v>42</v>
      </c>
      <c r="G105" s="21">
        <v>96761</v>
      </c>
      <c r="H105" s="25"/>
    </row>
    <row r="106" spans="2:8" ht="15" hidden="1">
      <c r="B106" s="9"/>
      <c r="C106" s="14"/>
      <c r="D106" s="14">
        <f t="shared" si="1"/>
        <v>0</v>
      </c>
      <c r="E106" s="14"/>
      <c r="F106" s="35" t="s">
        <v>86</v>
      </c>
      <c r="G106" s="21">
        <v>817559.46</v>
      </c>
      <c r="H106" s="25"/>
    </row>
    <row r="107" spans="2:8" ht="15" hidden="1">
      <c r="B107" s="9"/>
      <c r="C107" s="14"/>
      <c r="D107" s="14">
        <f t="shared" si="1"/>
        <v>0</v>
      </c>
      <c r="E107" s="14"/>
      <c r="F107" s="35" t="s">
        <v>36</v>
      </c>
      <c r="G107" s="21">
        <v>362132.96</v>
      </c>
      <c r="H107" s="25"/>
    </row>
    <row r="108" spans="2:8" ht="15">
      <c r="B108" s="9" t="s">
        <v>4</v>
      </c>
      <c r="C108" s="14">
        <v>187890.94</v>
      </c>
      <c r="D108" s="14">
        <v>172859.66</v>
      </c>
      <c r="E108" s="14">
        <v>215744.11</v>
      </c>
      <c r="F108" s="32"/>
      <c r="G108" s="16">
        <f>SUM(G109:G113)</f>
        <v>232911.93999999997</v>
      </c>
      <c r="H108" s="25"/>
    </row>
    <row r="109" spans="2:8" ht="15" hidden="1">
      <c r="B109" s="9"/>
      <c r="C109" s="14"/>
      <c r="D109" s="14">
        <f t="shared" si="1"/>
        <v>0</v>
      </c>
      <c r="E109" s="14"/>
      <c r="F109" s="32" t="s">
        <v>48</v>
      </c>
      <c r="G109" s="17">
        <v>215638.8</v>
      </c>
      <c r="H109" s="25"/>
    </row>
    <row r="110" spans="2:8" ht="15" hidden="1">
      <c r="B110" s="9"/>
      <c r="C110" s="47"/>
      <c r="D110" s="14">
        <f t="shared" si="1"/>
        <v>0</v>
      </c>
      <c r="E110" s="14"/>
      <c r="F110" s="32" t="s">
        <v>49</v>
      </c>
      <c r="G110" s="17">
        <v>4791.52</v>
      </c>
      <c r="H110" s="25"/>
    </row>
    <row r="111" spans="2:8" ht="15" hidden="1">
      <c r="B111" s="9"/>
      <c r="C111" s="14"/>
      <c r="D111" s="14">
        <f t="shared" si="1"/>
        <v>0</v>
      </c>
      <c r="E111" s="14"/>
      <c r="F111" s="32" t="s">
        <v>50</v>
      </c>
      <c r="G111" s="17">
        <v>860</v>
      </c>
      <c r="H111" s="25"/>
    </row>
    <row r="112" spans="2:8" ht="15" hidden="1">
      <c r="B112" s="9"/>
      <c r="C112" s="14"/>
      <c r="D112" s="14">
        <f t="shared" si="1"/>
        <v>0</v>
      </c>
      <c r="E112" s="14"/>
      <c r="F112" s="32" t="s">
        <v>51</v>
      </c>
      <c r="G112" s="17">
        <v>5367</v>
      </c>
      <c r="H112" s="25"/>
    </row>
    <row r="113" spans="2:8" ht="15" hidden="1">
      <c r="B113" s="9"/>
      <c r="C113" s="14"/>
      <c r="D113" s="14">
        <f t="shared" si="1"/>
        <v>0</v>
      </c>
      <c r="E113" s="14"/>
      <c r="F113" s="32" t="s">
        <v>52</v>
      </c>
      <c r="G113" s="17">
        <v>6254.62</v>
      </c>
      <c r="H113" s="25"/>
    </row>
    <row r="114" spans="2:8" ht="15" hidden="1">
      <c r="B114" s="9"/>
      <c r="C114" s="14"/>
      <c r="D114" s="14">
        <f t="shared" si="1"/>
        <v>0</v>
      </c>
      <c r="E114" s="14"/>
      <c r="F114" s="32"/>
      <c r="G114" s="22">
        <f>SUM(G115:G120)/100*13.25</f>
        <v>9384.9432</v>
      </c>
      <c r="H114" s="25"/>
    </row>
    <row r="115" spans="2:8" ht="15" hidden="1">
      <c r="B115" s="9"/>
      <c r="C115" s="14"/>
      <c r="D115" s="14">
        <f t="shared" si="1"/>
        <v>0</v>
      </c>
      <c r="E115" s="14"/>
      <c r="F115" s="35" t="s">
        <v>118</v>
      </c>
      <c r="G115" s="23">
        <v>19116.56</v>
      </c>
      <c r="H115" s="25"/>
    </row>
    <row r="116" spans="2:8" ht="15" hidden="1">
      <c r="B116" s="9"/>
      <c r="C116" s="14"/>
      <c r="D116" s="14">
        <f t="shared" si="1"/>
        <v>0</v>
      </c>
      <c r="E116" s="14"/>
      <c r="F116" s="35" t="s">
        <v>56</v>
      </c>
      <c r="G116" s="23">
        <v>31188</v>
      </c>
      <c r="H116" s="25"/>
    </row>
    <row r="117" spans="2:8" ht="15" hidden="1">
      <c r="B117" s="9"/>
      <c r="C117" s="14"/>
      <c r="D117" s="14">
        <f t="shared" si="1"/>
        <v>0</v>
      </c>
      <c r="E117" s="14"/>
      <c r="F117" s="35" t="s">
        <v>122</v>
      </c>
      <c r="G117" s="23">
        <v>595</v>
      </c>
      <c r="H117" s="25"/>
    </row>
    <row r="118" spans="2:8" ht="15" hidden="1">
      <c r="B118" s="9"/>
      <c r="C118" s="14"/>
      <c r="D118" s="14">
        <f t="shared" si="1"/>
        <v>0</v>
      </c>
      <c r="E118" s="14"/>
      <c r="F118" s="35" t="s">
        <v>51</v>
      </c>
      <c r="G118" s="23">
        <v>12020.2</v>
      </c>
      <c r="H118" s="25"/>
    </row>
    <row r="119" spans="2:8" ht="15" hidden="1">
      <c r="B119" s="9"/>
      <c r="C119" s="14"/>
      <c r="D119" s="14">
        <f t="shared" si="1"/>
        <v>0</v>
      </c>
      <c r="E119" s="14"/>
      <c r="F119" s="35" t="s">
        <v>124</v>
      </c>
      <c r="G119" s="23">
        <v>1900</v>
      </c>
      <c r="H119" s="25"/>
    </row>
    <row r="120" spans="2:8" ht="30" hidden="1">
      <c r="B120" s="9"/>
      <c r="C120" s="14"/>
      <c r="D120" s="14">
        <f t="shared" si="1"/>
        <v>0</v>
      </c>
      <c r="E120" s="14"/>
      <c r="F120" s="35" t="s">
        <v>53</v>
      </c>
      <c r="G120" s="23">
        <v>6010</v>
      </c>
      <c r="H120" s="25"/>
    </row>
    <row r="121" spans="2:8" ht="15" hidden="1">
      <c r="B121" s="9"/>
      <c r="C121" s="14"/>
      <c r="D121" s="14">
        <f t="shared" si="1"/>
        <v>0</v>
      </c>
      <c r="E121" s="14"/>
      <c r="F121" s="32"/>
      <c r="G121" s="18">
        <f>SUM(G122:G125)/100*32.67</f>
        <v>26415.7868601</v>
      </c>
      <c r="H121" s="25"/>
    </row>
    <row r="122" spans="2:8" ht="15" hidden="1">
      <c r="B122" s="9"/>
      <c r="C122" s="14"/>
      <c r="D122" s="14">
        <f t="shared" si="1"/>
        <v>0</v>
      </c>
      <c r="E122" s="14"/>
      <c r="F122" s="35" t="s">
        <v>127</v>
      </c>
      <c r="G122" s="19">
        <v>15516.42</v>
      </c>
      <c r="H122" s="25"/>
    </row>
    <row r="123" spans="2:8" ht="15" hidden="1">
      <c r="B123" s="9"/>
      <c r="C123" s="14"/>
      <c r="D123" s="14">
        <f t="shared" si="1"/>
        <v>0</v>
      </c>
      <c r="E123" s="14"/>
      <c r="F123" s="35" t="s">
        <v>67</v>
      </c>
      <c r="G123" s="19">
        <f>302993.33/10</f>
        <v>30299.333000000002</v>
      </c>
      <c r="H123" s="25"/>
    </row>
    <row r="124" spans="2:8" ht="30" hidden="1">
      <c r="B124" s="9"/>
      <c r="C124" s="14"/>
      <c r="D124" s="14">
        <f t="shared" si="1"/>
        <v>0</v>
      </c>
      <c r="E124" s="14"/>
      <c r="F124" s="35" t="s">
        <v>53</v>
      </c>
      <c r="G124" s="19">
        <v>33734.65</v>
      </c>
      <c r="H124" s="25"/>
    </row>
    <row r="125" spans="2:8" ht="15" hidden="1">
      <c r="B125" s="9"/>
      <c r="C125" s="14"/>
      <c r="D125" s="14">
        <f t="shared" si="1"/>
        <v>0</v>
      </c>
      <c r="E125" s="14"/>
      <c r="F125" s="35" t="s">
        <v>66</v>
      </c>
      <c r="G125" s="19">
        <v>1306</v>
      </c>
      <c r="H125" s="25"/>
    </row>
    <row r="126" spans="2:8" ht="15">
      <c r="B126" s="9" t="s">
        <v>5</v>
      </c>
      <c r="C126" s="14">
        <v>77158.36</v>
      </c>
      <c r="D126" s="14">
        <v>70985.69</v>
      </c>
      <c r="E126" s="14">
        <v>66555.74</v>
      </c>
      <c r="F126" s="32"/>
      <c r="G126" s="16">
        <f>SUM(G127:G128)</f>
        <v>46586.92</v>
      </c>
      <c r="H126" s="25"/>
    </row>
    <row r="127" spans="2:8" ht="15" hidden="1">
      <c r="B127" s="9"/>
      <c r="C127" s="14"/>
      <c r="D127" s="14">
        <f t="shared" si="1"/>
        <v>0</v>
      </c>
      <c r="E127" s="14"/>
      <c r="F127" s="32" t="s">
        <v>26</v>
      </c>
      <c r="G127" s="17">
        <v>14132.15</v>
      </c>
      <c r="H127" s="25"/>
    </row>
    <row r="128" spans="2:8" ht="15" hidden="1">
      <c r="B128" s="9"/>
      <c r="C128" s="14"/>
      <c r="D128" s="14">
        <f t="shared" si="1"/>
        <v>0</v>
      </c>
      <c r="E128" s="14"/>
      <c r="F128" s="32" t="s">
        <v>27</v>
      </c>
      <c r="G128" s="17">
        <v>32454.77</v>
      </c>
      <c r="H128" s="25"/>
    </row>
    <row r="129" spans="2:8" ht="15" hidden="1">
      <c r="B129" s="9"/>
      <c r="C129" s="14"/>
      <c r="D129" s="14">
        <f t="shared" si="1"/>
        <v>0</v>
      </c>
      <c r="E129" s="14"/>
      <c r="F129" s="32" t="s">
        <v>23</v>
      </c>
      <c r="G129" s="17">
        <v>1724</v>
      </c>
      <c r="H129" s="25"/>
    </row>
    <row r="130" spans="2:8" ht="15" hidden="1">
      <c r="B130" s="9"/>
      <c r="C130" s="14"/>
      <c r="D130" s="14">
        <f t="shared" si="1"/>
        <v>0</v>
      </c>
      <c r="E130" s="14"/>
      <c r="F130" s="32" t="s">
        <v>24</v>
      </c>
      <c r="G130" s="17">
        <v>6332</v>
      </c>
      <c r="H130" s="25"/>
    </row>
    <row r="131" spans="2:8" ht="15" hidden="1">
      <c r="B131" s="9"/>
      <c r="C131" s="14"/>
      <c r="D131" s="14">
        <f t="shared" si="1"/>
        <v>0</v>
      </c>
      <c r="E131" s="14"/>
      <c r="F131" s="32" t="s">
        <v>25</v>
      </c>
      <c r="G131" s="17">
        <v>58276</v>
      </c>
      <c r="H131" s="25"/>
    </row>
    <row r="132" spans="2:8" ht="15">
      <c r="B132" s="9" t="s">
        <v>6</v>
      </c>
      <c r="C132" s="14">
        <v>278083.31</v>
      </c>
      <c r="D132" s="14">
        <v>255836.65</v>
      </c>
      <c r="E132" s="14">
        <v>297262.64</v>
      </c>
      <c r="F132" s="32"/>
      <c r="G132" s="16">
        <f>SUM(G133:G137)</f>
        <v>421912.69</v>
      </c>
      <c r="H132" s="25"/>
    </row>
    <row r="133" spans="2:8" ht="15" hidden="1">
      <c r="B133" s="9"/>
      <c r="C133" s="14"/>
      <c r="D133" s="14">
        <f t="shared" si="1"/>
        <v>0</v>
      </c>
      <c r="E133" s="14"/>
      <c r="F133" s="32" t="s">
        <v>45</v>
      </c>
      <c r="G133" s="17">
        <v>3789.47</v>
      </c>
      <c r="H133" s="25"/>
    </row>
    <row r="134" spans="2:8" ht="15" hidden="1">
      <c r="B134" s="9"/>
      <c r="C134" s="14"/>
      <c r="D134" s="14">
        <f t="shared" si="1"/>
        <v>0</v>
      </c>
      <c r="E134" s="14"/>
      <c r="F134" s="32" t="s">
        <v>113</v>
      </c>
      <c r="G134" s="17">
        <v>23033.6</v>
      </c>
      <c r="H134" s="25"/>
    </row>
    <row r="135" spans="2:8" ht="15" hidden="1">
      <c r="B135" s="9"/>
      <c r="C135" s="14"/>
      <c r="D135" s="14">
        <f aca="true" t="shared" si="2" ref="D135:D178">C135*0.68564763</f>
        <v>0</v>
      </c>
      <c r="E135" s="14"/>
      <c r="F135" s="32" t="s">
        <v>46</v>
      </c>
      <c r="G135" s="17">
        <v>26452.18</v>
      </c>
      <c r="H135" s="25"/>
    </row>
    <row r="136" spans="2:8" ht="15" hidden="1">
      <c r="B136" s="9"/>
      <c r="C136" s="14"/>
      <c r="D136" s="14">
        <f t="shared" si="2"/>
        <v>0</v>
      </c>
      <c r="E136" s="14"/>
      <c r="F136" s="32" t="s">
        <v>139</v>
      </c>
      <c r="G136" s="17">
        <v>121637.12</v>
      </c>
      <c r="H136" s="25"/>
    </row>
    <row r="137" spans="2:8" ht="15" hidden="1">
      <c r="B137" s="9"/>
      <c r="C137" s="14"/>
      <c r="D137" s="14">
        <f t="shared" si="2"/>
        <v>0</v>
      </c>
      <c r="E137" s="14"/>
      <c r="F137" s="32" t="s">
        <v>47</v>
      </c>
      <c r="G137" s="17">
        <v>247000.32</v>
      </c>
      <c r="H137" s="25"/>
    </row>
    <row r="138" spans="2:8" ht="15">
      <c r="B138" s="9" t="s">
        <v>7</v>
      </c>
      <c r="C138" s="14">
        <v>117920.39</v>
      </c>
      <c r="D138" s="14">
        <v>108486.76</v>
      </c>
      <c r="E138" s="14">
        <v>110421.16</v>
      </c>
      <c r="F138" s="32"/>
      <c r="G138" s="16">
        <f>SUM(G139:G140)</f>
        <v>54000</v>
      </c>
      <c r="H138" s="25"/>
    </row>
    <row r="139" spans="2:8" ht="15" hidden="1">
      <c r="B139" s="9"/>
      <c r="C139" s="14"/>
      <c r="D139" s="14">
        <v>106765.12</v>
      </c>
      <c r="E139" s="14"/>
      <c r="F139" s="32" t="s">
        <v>54</v>
      </c>
      <c r="G139" s="17">
        <v>20000</v>
      </c>
      <c r="H139" s="25"/>
    </row>
    <row r="140" spans="2:8" ht="30" hidden="1">
      <c r="B140" s="9"/>
      <c r="C140" s="47">
        <f>G138+G141+G143+G145</f>
        <v>155343.99037500002</v>
      </c>
      <c r="D140" s="14">
        <v>106765.12</v>
      </c>
      <c r="E140" s="14"/>
      <c r="F140" s="32" t="s">
        <v>112</v>
      </c>
      <c r="G140" s="17">
        <v>34000</v>
      </c>
      <c r="H140" s="25"/>
    </row>
    <row r="141" spans="2:8" ht="15" hidden="1">
      <c r="B141" s="9"/>
      <c r="C141" s="14"/>
      <c r="D141" s="14">
        <v>106765.12</v>
      </c>
      <c r="E141" s="14"/>
      <c r="F141" s="32"/>
      <c r="G141" s="22">
        <f>SUM(G142)/100*13.25</f>
        <v>145.75</v>
      </c>
      <c r="H141" s="25"/>
    </row>
    <row r="142" spans="2:8" ht="15" hidden="1">
      <c r="B142" s="9"/>
      <c r="C142" s="14"/>
      <c r="D142" s="14">
        <v>106765.12</v>
      </c>
      <c r="E142" s="14"/>
      <c r="F142" s="35" t="s">
        <v>121</v>
      </c>
      <c r="G142" s="23">
        <v>1100</v>
      </c>
      <c r="H142" s="25"/>
    </row>
    <row r="143" spans="2:8" ht="15" hidden="1">
      <c r="B143" s="9"/>
      <c r="C143" s="14"/>
      <c r="D143" s="14">
        <v>106765.12</v>
      </c>
      <c r="E143" s="14"/>
      <c r="F143" s="32"/>
      <c r="G143" s="18">
        <f>SUM(G144)/100*32.67</f>
        <v>118.5921</v>
      </c>
      <c r="H143" s="25"/>
    </row>
    <row r="144" spans="2:8" ht="15" hidden="1">
      <c r="B144" s="9"/>
      <c r="C144" s="14"/>
      <c r="D144" s="14">
        <v>106765.12</v>
      </c>
      <c r="E144" s="14"/>
      <c r="F144" s="35" t="s">
        <v>128</v>
      </c>
      <c r="G144" s="19">
        <v>363</v>
      </c>
      <c r="H144" s="25"/>
    </row>
    <row r="145" spans="2:8" ht="15" hidden="1">
      <c r="B145" s="9"/>
      <c r="C145" s="14"/>
      <c r="D145" s="14">
        <v>106765.12</v>
      </c>
      <c r="E145" s="14"/>
      <c r="F145" s="34"/>
      <c r="G145" s="24">
        <f>SUM(G146:G147)/100*13.25</f>
        <v>101079.64827500001</v>
      </c>
      <c r="H145" s="25"/>
    </row>
    <row r="146" spans="2:8" ht="15" hidden="1">
      <c r="B146" s="9"/>
      <c r="C146" s="14"/>
      <c r="D146" s="14">
        <v>106765.12</v>
      </c>
      <c r="E146" s="14"/>
      <c r="F146" s="35" t="s">
        <v>79</v>
      </c>
      <c r="G146" s="21">
        <v>666104.27</v>
      </c>
      <c r="H146" s="25"/>
    </row>
    <row r="147" spans="2:8" ht="15" hidden="1">
      <c r="B147" s="9"/>
      <c r="C147" s="14"/>
      <c r="D147" s="14">
        <v>106765.12</v>
      </c>
      <c r="E147" s="14"/>
      <c r="F147" s="35" t="s">
        <v>42</v>
      </c>
      <c r="G147" s="21">
        <v>96761</v>
      </c>
      <c r="H147" s="25"/>
    </row>
    <row r="148" spans="2:8" ht="15.75">
      <c r="B148" s="15" t="s">
        <v>8</v>
      </c>
      <c r="C148" s="37">
        <v>4812696.21</v>
      </c>
      <c r="D148" s="37">
        <f>D150+D152+D154+D156</f>
        <v>4309999</v>
      </c>
      <c r="E148" s="37">
        <f>E150+E152+E154+E156</f>
        <v>4812696.21</v>
      </c>
      <c r="F148" s="32"/>
      <c r="G148" s="25"/>
      <c r="H148" s="37">
        <f>C148-E148</f>
        <v>0</v>
      </c>
    </row>
    <row r="149" spans="2:8" ht="15.75" hidden="1">
      <c r="B149" s="9"/>
      <c r="C149" s="14"/>
      <c r="D149" s="37">
        <f t="shared" si="2"/>
        <v>0</v>
      </c>
      <c r="E149" s="14"/>
      <c r="F149" s="32"/>
      <c r="G149" s="25"/>
      <c r="H149" s="25"/>
    </row>
    <row r="150" spans="2:8" ht="15">
      <c r="B150" s="9" t="s">
        <v>9</v>
      </c>
      <c r="C150" s="36">
        <v>298610.92</v>
      </c>
      <c r="D150" s="14">
        <v>268749.83</v>
      </c>
      <c r="E150" s="36">
        <v>298610.92</v>
      </c>
      <c r="F150" s="32" t="s">
        <v>22</v>
      </c>
      <c r="G150" s="16">
        <v>185199.75</v>
      </c>
      <c r="H150" s="25"/>
    </row>
    <row r="151" spans="2:8" ht="15" hidden="1">
      <c r="B151" s="9"/>
      <c r="C151" s="36"/>
      <c r="D151" s="14">
        <f t="shared" si="2"/>
        <v>0</v>
      </c>
      <c r="E151" s="36"/>
      <c r="F151" s="32"/>
      <c r="G151" s="25"/>
      <c r="H151" s="25"/>
    </row>
    <row r="152" spans="2:8" ht="15">
      <c r="B152" s="9" t="s">
        <v>10</v>
      </c>
      <c r="C152" s="36">
        <v>468008.41</v>
      </c>
      <c r="D152" s="14">
        <v>421207.57</v>
      </c>
      <c r="E152" s="36">
        <v>468008.41</v>
      </c>
      <c r="F152" s="32" t="s">
        <v>22</v>
      </c>
      <c r="G152" s="16">
        <v>380932.1</v>
      </c>
      <c r="H152" s="25"/>
    </row>
    <row r="153" spans="2:8" ht="15" hidden="1">
      <c r="B153" s="9"/>
      <c r="C153" s="36"/>
      <c r="D153" s="14">
        <f t="shared" si="2"/>
        <v>0</v>
      </c>
      <c r="E153" s="36"/>
      <c r="F153" s="32"/>
      <c r="G153" s="25"/>
      <c r="H153" s="25"/>
    </row>
    <row r="154" spans="2:8" ht="15">
      <c r="B154" s="9" t="s">
        <v>142</v>
      </c>
      <c r="C154" s="36">
        <v>2848224.68</v>
      </c>
      <c r="D154" s="14">
        <v>2541974.62</v>
      </c>
      <c r="E154" s="36">
        <v>2848224.68</v>
      </c>
      <c r="F154" s="32" t="s">
        <v>22</v>
      </c>
      <c r="G154" s="16">
        <f>3676163.11+218744.75</f>
        <v>3894907.86</v>
      </c>
      <c r="H154" s="25"/>
    </row>
    <row r="155" spans="2:8" ht="15" hidden="1">
      <c r="B155" s="9"/>
      <c r="C155" s="36"/>
      <c r="D155" s="14">
        <f t="shared" si="2"/>
        <v>0</v>
      </c>
      <c r="E155" s="36"/>
      <c r="F155" s="32"/>
      <c r="G155" s="25"/>
      <c r="H155" s="25"/>
    </row>
    <row r="156" spans="2:8" ht="15">
      <c r="B156" s="9" t="s">
        <v>11</v>
      </c>
      <c r="C156" s="36">
        <v>1197852.2</v>
      </c>
      <c r="D156" s="14">
        <v>1078066.98</v>
      </c>
      <c r="E156" s="36">
        <v>1197852.2</v>
      </c>
      <c r="F156" s="32" t="s">
        <v>22</v>
      </c>
      <c r="G156" s="16">
        <v>2027265.27</v>
      </c>
      <c r="H156" s="25"/>
    </row>
    <row r="157" spans="2:8" ht="15.75" hidden="1">
      <c r="B157" s="9"/>
      <c r="C157" s="14"/>
      <c r="D157" s="37">
        <f t="shared" si="2"/>
        <v>0</v>
      </c>
      <c r="E157" s="14"/>
      <c r="F157" s="32"/>
      <c r="G157" s="24"/>
      <c r="H157" s="25"/>
    </row>
    <row r="158" spans="2:8" ht="15.75">
      <c r="B158" s="15" t="s">
        <v>12</v>
      </c>
      <c r="C158" s="37">
        <f>C160+C165+C179</f>
        <v>609482.96</v>
      </c>
      <c r="D158" s="37">
        <f>D160+D165+D179</f>
        <v>554629.49</v>
      </c>
      <c r="E158" s="37">
        <f>E160+E165+E179</f>
        <v>606080.1</v>
      </c>
      <c r="F158" s="32"/>
      <c r="G158" s="25"/>
      <c r="H158" s="37">
        <f>C158-E158</f>
        <v>3402.859999999986</v>
      </c>
    </row>
    <row r="159" spans="2:8" ht="15.75" hidden="1">
      <c r="B159" s="9"/>
      <c r="C159" s="14"/>
      <c r="D159" s="37">
        <f t="shared" si="2"/>
        <v>0</v>
      </c>
      <c r="E159" s="14"/>
      <c r="F159" s="32"/>
      <c r="G159" s="25"/>
      <c r="H159" s="25"/>
    </row>
    <row r="160" spans="2:8" ht="15">
      <c r="B160" s="9" t="s">
        <v>13</v>
      </c>
      <c r="C160" s="14">
        <v>273465.62</v>
      </c>
      <c r="D160" s="14">
        <v>248853.71</v>
      </c>
      <c r="E160" s="14">
        <v>261240</v>
      </c>
      <c r="F160" s="32" t="s">
        <v>22</v>
      </c>
      <c r="G160" s="28">
        <v>271545</v>
      </c>
      <c r="H160" s="25"/>
    </row>
    <row r="161" spans="2:8" ht="15" hidden="1">
      <c r="B161" s="9"/>
      <c r="C161" s="14"/>
      <c r="D161" s="14">
        <f t="shared" si="2"/>
        <v>0</v>
      </c>
      <c r="E161" s="14"/>
      <c r="F161" s="32"/>
      <c r="G161" s="25"/>
      <c r="H161" s="25"/>
    </row>
    <row r="162" spans="2:8" ht="15" hidden="1">
      <c r="B162" s="9"/>
      <c r="C162" s="14"/>
      <c r="D162" s="14">
        <f t="shared" si="2"/>
        <v>0</v>
      </c>
      <c r="E162" s="14"/>
      <c r="F162" s="32" t="s">
        <v>28</v>
      </c>
      <c r="G162" s="17">
        <v>3610</v>
      </c>
      <c r="H162" s="25"/>
    </row>
    <row r="163" spans="2:8" ht="15" hidden="1">
      <c r="B163" s="9"/>
      <c r="C163" s="14"/>
      <c r="D163" s="14">
        <f t="shared" si="2"/>
        <v>0</v>
      </c>
      <c r="E163" s="14"/>
      <c r="F163" s="32" t="s">
        <v>29</v>
      </c>
      <c r="G163" s="17">
        <v>625452.29</v>
      </c>
      <c r="H163" s="25"/>
    </row>
    <row r="164" spans="2:8" ht="15" hidden="1">
      <c r="B164" s="9"/>
      <c r="C164" s="14"/>
      <c r="D164" s="14">
        <f t="shared" si="2"/>
        <v>0</v>
      </c>
      <c r="E164" s="14"/>
      <c r="F164" s="32" t="s">
        <v>30</v>
      </c>
      <c r="G164" s="17">
        <v>7810</v>
      </c>
      <c r="H164" s="25"/>
    </row>
    <row r="165" spans="2:8" ht="15">
      <c r="B165" s="9" t="s">
        <v>14</v>
      </c>
      <c r="C165" s="14">
        <v>254104.46</v>
      </c>
      <c r="D165" s="14">
        <v>231235.06</v>
      </c>
      <c r="E165" s="14">
        <v>244447.1</v>
      </c>
      <c r="F165" s="32"/>
      <c r="G165" s="26">
        <f>SUM(G166:G172)/100*13.25</f>
        <v>237724.913425</v>
      </c>
      <c r="H165" s="25"/>
    </row>
    <row r="166" spans="2:8" ht="15" hidden="1">
      <c r="B166" s="9"/>
      <c r="C166" s="14"/>
      <c r="D166" s="14">
        <f t="shared" si="2"/>
        <v>0</v>
      </c>
      <c r="E166" s="14"/>
      <c r="F166" s="35" t="s">
        <v>80</v>
      </c>
      <c r="G166" s="21">
        <v>653436.41</v>
      </c>
      <c r="H166" s="25"/>
    </row>
    <row r="167" spans="2:8" ht="15" hidden="1">
      <c r="B167" s="9"/>
      <c r="C167" s="14"/>
      <c r="D167" s="14">
        <f t="shared" si="2"/>
        <v>0</v>
      </c>
      <c r="E167" s="14"/>
      <c r="F167" s="35" t="s">
        <v>69</v>
      </c>
      <c r="G167" s="21">
        <v>369727.07</v>
      </c>
      <c r="H167" s="25"/>
    </row>
    <row r="168" spans="2:8" ht="15" hidden="1">
      <c r="B168" s="9"/>
      <c r="C168" s="14"/>
      <c r="D168" s="14">
        <f t="shared" si="2"/>
        <v>0</v>
      </c>
      <c r="E168" s="14"/>
      <c r="F168" s="35" t="s">
        <v>19</v>
      </c>
      <c r="G168" s="21">
        <v>26904.5</v>
      </c>
      <c r="H168" s="25"/>
    </row>
    <row r="169" spans="2:8" ht="15" hidden="1">
      <c r="B169" s="9"/>
      <c r="C169" s="14"/>
      <c r="D169" s="14">
        <f t="shared" si="2"/>
        <v>0</v>
      </c>
      <c r="E169" s="14"/>
      <c r="F169" s="35" t="s">
        <v>90</v>
      </c>
      <c r="G169" s="21">
        <v>174400</v>
      </c>
      <c r="H169" s="25"/>
    </row>
    <row r="170" spans="2:8" ht="15" hidden="1">
      <c r="B170" s="9"/>
      <c r="C170" s="14"/>
      <c r="D170" s="14">
        <f t="shared" si="2"/>
        <v>0</v>
      </c>
      <c r="E170" s="14"/>
      <c r="F170" s="35" t="s">
        <v>89</v>
      </c>
      <c r="G170" s="21">
        <v>39526.32</v>
      </c>
      <c r="H170" s="25"/>
    </row>
    <row r="171" spans="2:8" ht="15" hidden="1">
      <c r="B171" s="9"/>
      <c r="C171" s="14"/>
      <c r="D171" s="14">
        <f t="shared" si="2"/>
        <v>0</v>
      </c>
      <c r="E171" s="14"/>
      <c r="F171" s="35" t="s">
        <v>73</v>
      </c>
      <c r="G171" s="21">
        <v>418719.71</v>
      </c>
      <c r="H171" s="25"/>
    </row>
    <row r="172" spans="2:8" ht="30" hidden="1">
      <c r="B172" s="9"/>
      <c r="C172" s="14"/>
      <c r="D172" s="14">
        <f t="shared" si="2"/>
        <v>0</v>
      </c>
      <c r="E172" s="14"/>
      <c r="F172" s="35" t="s">
        <v>106</v>
      </c>
      <c r="G172" s="21">
        <v>111436.28</v>
      </c>
      <c r="H172" s="25"/>
    </row>
    <row r="173" spans="2:8" ht="15" hidden="1">
      <c r="B173" s="9"/>
      <c r="C173" s="14"/>
      <c r="D173" s="14">
        <f t="shared" si="2"/>
        <v>0</v>
      </c>
      <c r="E173" s="14"/>
      <c r="F173" s="32"/>
      <c r="G173" s="22">
        <f>SUM(G174:G175)/100*13.25</f>
        <v>8320.92315</v>
      </c>
      <c r="H173" s="25"/>
    </row>
    <row r="174" spans="2:8" ht="15" hidden="1">
      <c r="B174" s="9"/>
      <c r="C174" s="14"/>
      <c r="D174" s="14">
        <f t="shared" si="2"/>
        <v>0</v>
      </c>
      <c r="E174" s="14"/>
      <c r="F174" s="35" t="s">
        <v>59</v>
      </c>
      <c r="G174" s="23">
        <v>53840.56</v>
      </c>
      <c r="H174" s="25"/>
    </row>
    <row r="175" spans="2:8" ht="15" hidden="1">
      <c r="B175" s="9"/>
      <c r="C175" s="14"/>
      <c r="D175" s="14">
        <f t="shared" si="2"/>
        <v>0</v>
      </c>
      <c r="E175" s="14"/>
      <c r="F175" s="35" t="s">
        <v>61</v>
      </c>
      <c r="G175" s="23">
        <v>8958.86</v>
      </c>
      <c r="H175" s="25"/>
    </row>
    <row r="176" spans="2:8" ht="15" hidden="1">
      <c r="B176" s="9"/>
      <c r="C176" s="14"/>
      <c r="D176" s="14">
        <f t="shared" si="2"/>
        <v>0</v>
      </c>
      <c r="E176" s="14"/>
      <c r="F176" s="32" t="s">
        <v>20</v>
      </c>
      <c r="G176" s="17">
        <v>2440</v>
      </c>
      <c r="H176" s="25"/>
    </row>
    <row r="177" spans="2:8" ht="15" hidden="1">
      <c r="B177" s="9"/>
      <c r="C177" s="14"/>
      <c r="D177" s="14">
        <f t="shared" si="2"/>
        <v>0</v>
      </c>
      <c r="E177" s="14"/>
      <c r="F177" s="32" t="s">
        <v>21</v>
      </c>
      <c r="G177" s="17">
        <v>12800</v>
      </c>
      <c r="H177" s="25"/>
    </row>
    <row r="178" spans="2:8" ht="15" hidden="1">
      <c r="B178" s="9"/>
      <c r="C178" s="14"/>
      <c r="D178" s="14">
        <f t="shared" si="2"/>
        <v>0</v>
      </c>
      <c r="E178" s="14"/>
      <c r="F178" s="32"/>
      <c r="G178" s="25"/>
      <c r="H178" s="25"/>
    </row>
    <row r="179" spans="2:8" ht="15">
      <c r="B179" s="9" t="s">
        <v>18</v>
      </c>
      <c r="C179" s="14">
        <v>81912.88</v>
      </c>
      <c r="D179" s="14">
        <v>74540.72</v>
      </c>
      <c r="E179" s="14">
        <v>100393</v>
      </c>
      <c r="F179" s="32" t="s">
        <v>22</v>
      </c>
      <c r="G179" s="16">
        <v>92182</v>
      </c>
      <c r="H179" s="25"/>
    </row>
    <row r="180" spans="2:8" ht="15" hidden="1">
      <c r="B180" s="9"/>
      <c r="C180" s="40"/>
      <c r="D180" s="14"/>
      <c r="E180" s="14"/>
      <c r="F180" s="32"/>
      <c r="G180" s="25"/>
      <c r="H180" s="34"/>
    </row>
    <row r="181" spans="2:8" ht="15" hidden="1">
      <c r="B181" s="9" t="s">
        <v>17</v>
      </c>
      <c r="C181" s="40">
        <v>72000</v>
      </c>
      <c r="D181" s="14">
        <v>59234.4</v>
      </c>
      <c r="E181" s="14"/>
      <c r="F181" s="32"/>
      <c r="G181" s="25"/>
      <c r="H181" s="34"/>
    </row>
    <row r="182" spans="2:8" ht="15">
      <c r="B182" s="9"/>
      <c r="C182" s="40"/>
      <c r="D182" s="14"/>
      <c r="E182" s="14"/>
      <c r="F182" s="32"/>
      <c r="G182" s="25"/>
      <c r="H182" s="34"/>
    </row>
    <row r="183" spans="2:8" ht="21">
      <c r="B183" s="9"/>
      <c r="C183" s="38">
        <f>C6+C148+C158</f>
        <v>8360307.93</v>
      </c>
      <c r="D183" s="38">
        <f>D6+D148+D158</f>
        <v>7566863.23</v>
      </c>
      <c r="E183" s="38">
        <f>E6+E148+E158</f>
        <v>8214524.41</v>
      </c>
      <c r="F183" s="32"/>
      <c r="G183" s="27" t="e">
        <f>G8+G10+G15+G26+G40+G48+G89+G96+G100+G108+G114+G121+G126+#REF!+G132+G138+G141+G143+G150+G152+G154+G156+G160+#REF!+G165+#REF!+G179+G12+G145</f>
        <v>#REF!</v>
      </c>
      <c r="H183" s="33">
        <f>C183-E183</f>
        <v>145783.51999999955</v>
      </c>
    </row>
    <row r="184" spans="4:7" ht="15">
      <c r="D184" s="44"/>
      <c r="G184" s="8"/>
    </row>
    <row r="185" spans="4:7" ht="15">
      <c r="D185" s="46"/>
      <c r="G185" s="8"/>
    </row>
    <row r="186" spans="3:7" ht="15">
      <c r="C186" s="42"/>
      <c r="D186" s="43">
        <f>C6+C158</f>
        <v>3547611.7199999997</v>
      </c>
      <c r="E186" s="48"/>
      <c r="G186" s="8"/>
    </row>
    <row r="187" spans="3:7" ht="15">
      <c r="C187" s="42">
        <f>(C158+C6)/12</f>
        <v>295634.31</v>
      </c>
      <c r="D187" s="43"/>
      <c r="E187" s="48"/>
      <c r="G187" s="8"/>
    </row>
    <row r="188" spans="3:7" ht="15">
      <c r="C188" s="42"/>
      <c r="D188" s="43"/>
      <c r="E188" s="48"/>
      <c r="G188" s="8"/>
    </row>
    <row r="189" spans="3:7" ht="15">
      <c r="C189" s="42"/>
      <c r="D189" s="43"/>
      <c r="E189" s="48"/>
      <c r="G189" s="8"/>
    </row>
    <row r="190" spans="1:11" ht="39.75" customHeight="1">
      <c r="A190" s="60"/>
      <c r="B190" s="71" t="s">
        <v>171</v>
      </c>
      <c r="C190" s="71"/>
      <c r="D190" s="71"/>
      <c r="E190" s="71"/>
      <c r="F190" s="71"/>
      <c r="G190" s="71"/>
      <c r="H190" s="71"/>
      <c r="I190" s="71"/>
      <c r="J190" s="71"/>
      <c r="K190" s="49"/>
    </row>
    <row r="191" spans="2:11" ht="81" customHeight="1">
      <c r="B191" s="9"/>
      <c r="C191" s="67" t="s">
        <v>162</v>
      </c>
      <c r="D191" s="67"/>
      <c r="E191" s="64" t="s">
        <v>163</v>
      </c>
      <c r="F191" s="65"/>
      <c r="G191" s="65"/>
      <c r="H191" s="66"/>
      <c r="I191" s="64" t="s">
        <v>143</v>
      </c>
      <c r="J191" s="66"/>
      <c r="K191" s="49"/>
    </row>
    <row r="192" spans="2:11" ht="15">
      <c r="B192" s="9"/>
      <c r="C192" s="50" t="s">
        <v>165</v>
      </c>
      <c r="D192" s="50" t="s">
        <v>164</v>
      </c>
      <c r="E192" s="50" t="s">
        <v>165</v>
      </c>
      <c r="F192" s="50" t="s">
        <v>145</v>
      </c>
      <c r="G192" s="50"/>
      <c r="H192" s="50" t="s">
        <v>164</v>
      </c>
      <c r="I192" s="50" t="s">
        <v>144</v>
      </c>
      <c r="J192" s="50" t="s">
        <v>145</v>
      </c>
      <c r="K192" s="49"/>
    </row>
    <row r="193" spans="2:12" ht="15">
      <c r="B193" s="9" t="s">
        <v>146</v>
      </c>
      <c r="C193" s="52">
        <v>351353.86</v>
      </c>
      <c r="D193" s="52">
        <v>249461.24</v>
      </c>
      <c r="E193" s="52">
        <v>481494.7</v>
      </c>
      <c r="F193" s="52">
        <f>E193*K193</f>
        <v>0</v>
      </c>
      <c r="G193" s="52"/>
      <c r="H193" s="52">
        <v>341861.24</v>
      </c>
      <c r="I193" s="53">
        <f>C193+E193</f>
        <v>832848.56</v>
      </c>
      <c r="J193" s="52">
        <f>D193+H193</f>
        <v>591322.48</v>
      </c>
      <c r="K193" s="54"/>
      <c r="L193" s="62"/>
    </row>
    <row r="194" spans="2:12" ht="15">
      <c r="B194" s="9" t="s">
        <v>147</v>
      </c>
      <c r="C194" s="52">
        <v>466090.24</v>
      </c>
      <c r="D194" s="52">
        <v>466224.29</v>
      </c>
      <c r="E194" s="52">
        <v>359651.85</v>
      </c>
      <c r="F194" s="52">
        <f aca="true" t="shared" si="3" ref="F194:F203">E194*K194</f>
        <v>0</v>
      </c>
      <c r="G194" s="52"/>
      <c r="H194" s="52">
        <v>359755.29</v>
      </c>
      <c r="I194" s="53">
        <f aca="true" t="shared" si="4" ref="I194:I204">C194+E194</f>
        <v>825742.09</v>
      </c>
      <c r="J194" s="52">
        <f aca="true" t="shared" si="5" ref="J194:J204">D194+H194</f>
        <v>825979.58</v>
      </c>
      <c r="K194" s="54"/>
      <c r="L194" s="62"/>
    </row>
    <row r="195" spans="2:12" ht="15">
      <c r="B195" s="9" t="s">
        <v>148</v>
      </c>
      <c r="C195" s="52">
        <v>232246.36</v>
      </c>
      <c r="D195" s="52">
        <v>188714.01</v>
      </c>
      <c r="E195" s="52">
        <v>416330.24</v>
      </c>
      <c r="F195" s="52">
        <f t="shared" si="3"/>
        <v>0</v>
      </c>
      <c r="G195" s="52"/>
      <c r="H195" s="52">
        <v>338293.13</v>
      </c>
      <c r="I195" s="53">
        <f t="shared" si="4"/>
        <v>648576.6</v>
      </c>
      <c r="J195" s="52">
        <f t="shared" si="5"/>
        <v>527007.14</v>
      </c>
      <c r="K195" s="54"/>
      <c r="L195" s="62"/>
    </row>
    <row r="196" spans="2:12" ht="15">
      <c r="B196" s="9" t="s">
        <v>149</v>
      </c>
      <c r="C196" s="52">
        <v>287025.32</v>
      </c>
      <c r="D196" s="52">
        <v>287782.81</v>
      </c>
      <c r="E196" s="52">
        <v>427808.55</v>
      </c>
      <c r="F196" s="52">
        <f t="shared" si="3"/>
        <v>0</v>
      </c>
      <c r="G196" s="52"/>
      <c r="H196" s="52">
        <v>428937.59</v>
      </c>
      <c r="I196" s="53">
        <f t="shared" si="4"/>
        <v>714833.87</v>
      </c>
      <c r="J196" s="52">
        <f t="shared" si="5"/>
        <v>716720.4</v>
      </c>
      <c r="K196" s="54"/>
      <c r="L196" s="60"/>
    </row>
    <row r="197" spans="2:12" ht="15">
      <c r="B197" s="9" t="s">
        <v>150</v>
      </c>
      <c r="C197" s="52">
        <v>409554.09</v>
      </c>
      <c r="D197" s="52">
        <v>402136.65</v>
      </c>
      <c r="E197" s="52">
        <v>313951.76</v>
      </c>
      <c r="F197" s="52">
        <f t="shared" si="3"/>
        <v>0</v>
      </c>
      <c r="G197" s="52"/>
      <c r="H197" s="52">
        <v>308265.77</v>
      </c>
      <c r="I197" s="53">
        <f t="shared" si="4"/>
        <v>723505.8500000001</v>
      </c>
      <c r="J197" s="52">
        <f t="shared" si="5"/>
        <v>710402.42</v>
      </c>
      <c r="K197" s="54"/>
      <c r="L197" s="45"/>
    </row>
    <row r="198" spans="2:11" ht="15">
      <c r="B198" s="9" t="s">
        <v>151</v>
      </c>
      <c r="C198" s="52">
        <v>400243.27</v>
      </c>
      <c r="D198" s="52">
        <v>416334.44</v>
      </c>
      <c r="E198" s="52">
        <v>192074.79</v>
      </c>
      <c r="F198" s="52">
        <f t="shared" si="3"/>
        <v>0</v>
      </c>
      <c r="G198" s="52"/>
      <c r="H198" s="52">
        <v>199796.86</v>
      </c>
      <c r="I198" s="53">
        <f t="shared" si="4"/>
        <v>592318.06</v>
      </c>
      <c r="J198" s="52">
        <f t="shared" si="5"/>
        <v>616131.3</v>
      </c>
      <c r="K198" s="54"/>
    </row>
    <row r="199" spans="2:13" ht="15">
      <c r="B199" s="9" t="s">
        <v>152</v>
      </c>
      <c r="C199" s="52">
        <v>336951.81</v>
      </c>
      <c r="D199" s="52">
        <v>303943.97</v>
      </c>
      <c r="E199" s="52">
        <v>157042.45</v>
      </c>
      <c r="F199" s="52">
        <f t="shared" si="3"/>
        <v>0</v>
      </c>
      <c r="G199" s="52"/>
      <c r="H199" s="52">
        <v>141658.55</v>
      </c>
      <c r="I199" s="53">
        <f t="shared" si="4"/>
        <v>493994.26</v>
      </c>
      <c r="J199" s="52">
        <f t="shared" si="5"/>
        <v>445602.51999999996</v>
      </c>
      <c r="K199" s="54"/>
      <c r="M199" s="45"/>
    </row>
    <row r="200" spans="2:11" ht="15">
      <c r="B200" s="9" t="s">
        <v>153</v>
      </c>
      <c r="C200" s="52">
        <v>136523.6</v>
      </c>
      <c r="D200" s="52">
        <v>146843.49</v>
      </c>
      <c r="E200" s="52">
        <v>316574.75</v>
      </c>
      <c r="F200" s="52">
        <f t="shared" si="3"/>
        <v>0</v>
      </c>
      <c r="G200" s="52"/>
      <c r="H200" s="52">
        <v>359815.97</v>
      </c>
      <c r="I200" s="53">
        <f t="shared" si="4"/>
        <v>453098.35</v>
      </c>
      <c r="J200" s="52">
        <f t="shared" si="5"/>
        <v>506659.45999999996</v>
      </c>
      <c r="K200" s="54"/>
    </row>
    <row r="201" spans="2:11" ht="15">
      <c r="B201" s="9" t="s">
        <v>154</v>
      </c>
      <c r="C201" s="52">
        <v>160882.29</v>
      </c>
      <c r="D201" s="52">
        <v>116881.04</v>
      </c>
      <c r="E201" s="52">
        <v>451456.36</v>
      </c>
      <c r="F201" s="52">
        <f t="shared" si="3"/>
        <v>0</v>
      </c>
      <c r="G201" s="52"/>
      <c r="H201" s="52">
        <v>327983.22</v>
      </c>
      <c r="I201" s="53">
        <f t="shared" si="4"/>
        <v>612338.65</v>
      </c>
      <c r="J201" s="52">
        <f t="shared" si="5"/>
        <v>444864.25999999995</v>
      </c>
      <c r="K201" s="54"/>
    </row>
    <row r="202" spans="2:11" ht="15">
      <c r="B202" s="9" t="s">
        <v>155</v>
      </c>
      <c r="C202" s="52">
        <v>192474.59</v>
      </c>
      <c r="D202" s="52">
        <v>157283.86</v>
      </c>
      <c r="E202" s="52">
        <v>559146.22</v>
      </c>
      <c r="F202" s="52">
        <f t="shared" si="3"/>
        <v>0</v>
      </c>
      <c r="G202" s="52"/>
      <c r="H202" s="52">
        <v>456915.79</v>
      </c>
      <c r="I202" s="53">
        <f t="shared" si="4"/>
        <v>751620.8099999999</v>
      </c>
      <c r="J202" s="52">
        <f t="shared" si="5"/>
        <v>614199.6499999999</v>
      </c>
      <c r="K202" s="54"/>
    </row>
    <row r="203" spans="2:11" ht="15">
      <c r="B203" s="9" t="s">
        <v>156</v>
      </c>
      <c r="C203" s="52">
        <v>293646.75</v>
      </c>
      <c r="D203" s="52">
        <v>258709.73</v>
      </c>
      <c r="E203" s="52">
        <v>560913.49</v>
      </c>
      <c r="F203" s="52">
        <f t="shared" si="3"/>
        <v>0</v>
      </c>
      <c r="G203" s="52"/>
      <c r="H203" s="52">
        <v>494178.05</v>
      </c>
      <c r="I203" s="53">
        <f t="shared" si="4"/>
        <v>854560.24</v>
      </c>
      <c r="J203" s="52">
        <f t="shared" si="5"/>
        <v>752887.78</v>
      </c>
      <c r="K203" s="54"/>
    </row>
    <row r="204" spans="2:12" ht="15">
      <c r="B204" s="9" t="s">
        <v>157</v>
      </c>
      <c r="C204" s="52">
        <v>280619.54</v>
      </c>
      <c r="D204" s="52">
        <v>262548.69</v>
      </c>
      <c r="E204" s="52">
        <v>576251.05</v>
      </c>
      <c r="F204" s="52">
        <f>E204*K204</f>
        <v>0</v>
      </c>
      <c r="G204" s="52"/>
      <c r="H204" s="52">
        <v>552537.55</v>
      </c>
      <c r="I204" s="53">
        <f t="shared" si="4"/>
        <v>856870.5900000001</v>
      </c>
      <c r="J204" s="52">
        <f t="shared" si="5"/>
        <v>815086.24</v>
      </c>
      <c r="K204" s="54"/>
      <c r="L204" s="45"/>
    </row>
    <row r="205" spans="2:11" ht="15">
      <c r="B205" s="55" t="s">
        <v>158</v>
      </c>
      <c r="C205" s="56">
        <f>SUM(C193:C204)</f>
        <v>3547611.72</v>
      </c>
      <c r="D205" s="56">
        <f>SUM(D193:D204)</f>
        <v>3256864.22</v>
      </c>
      <c r="E205" s="56">
        <f>SUM(E193:E204)</f>
        <v>4812696.21</v>
      </c>
      <c r="F205" s="56">
        <f>SUM(F193:F204)</f>
        <v>0</v>
      </c>
      <c r="G205" s="56"/>
      <c r="H205" s="56">
        <f>SUM(H193:H204)</f>
        <v>4309999.009999999</v>
      </c>
      <c r="I205" s="56">
        <f>C205+E205</f>
        <v>8360307.93</v>
      </c>
      <c r="J205" s="61">
        <f>D205+H205</f>
        <v>7566863.229999999</v>
      </c>
      <c r="K205" s="49"/>
    </row>
    <row r="206" spans="2:11" ht="15">
      <c r="B206" s="55" t="s">
        <v>159</v>
      </c>
      <c r="C206" s="56"/>
      <c r="D206" s="53"/>
      <c r="E206" s="53"/>
      <c r="F206" s="53"/>
      <c r="G206" s="53"/>
      <c r="H206" s="53"/>
      <c r="I206" s="56">
        <v>1537310.67</v>
      </c>
      <c r="J206" s="53"/>
      <c r="K206" s="49"/>
    </row>
    <row r="207" spans="2:11" ht="15">
      <c r="B207" s="55" t="s">
        <v>160</v>
      </c>
      <c r="C207" s="56"/>
      <c r="D207" s="57"/>
      <c r="E207" s="53"/>
      <c r="F207" s="53"/>
      <c r="G207" s="53"/>
      <c r="H207" s="53"/>
      <c r="I207" s="56">
        <f>I205+I206</f>
        <v>9897618.6</v>
      </c>
      <c r="J207" s="58"/>
      <c r="K207" s="51"/>
    </row>
    <row r="208" spans="2:11" ht="20.25">
      <c r="B208" s="68" t="s">
        <v>172</v>
      </c>
      <c r="C208" s="68"/>
      <c r="D208" s="68"/>
      <c r="E208" s="68"/>
      <c r="F208" s="68"/>
      <c r="G208" s="59"/>
      <c r="H208" s="59"/>
      <c r="I208" s="69">
        <f>I207-J205</f>
        <v>2330755.370000001</v>
      </c>
      <c r="J208" s="69"/>
      <c r="K208" s="49"/>
    </row>
    <row r="209" spans="6:7" ht="15">
      <c r="F209" s="5"/>
      <c r="G209" s="7"/>
    </row>
    <row r="210" spans="6:7" ht="15">
      <c r="F210" s="5"/>
      <c r="G210" s="7"/>
    </row>
    <row r="211" spans="6:7" ht="15">
      <c r="F211" s="5"/>
      <c r="G211" s="6"/>
    </row>
    <row r="212" spans="6:7" ht="15">
      <c r="F212" s="5"/>
      <c r="G212" s="6"/>
    </row>
    <row r="213" spans="6:7" ht="15">
      <c r="F213" s="5"/>
      <c r="G213" s="6"/>
    </row>
    <row r="214" spans="6:7" ht="15">
      <c r="F214" s="5"/>
      <c r="G214" s="6"/>
    </row>
    <row r="215" spans="6:7" ht="15">
      <c r="F215" s="5"/>
      <c r="G215" s="6"/>
    </row>
    <row r="216" spans="6:7" ht="15">
      <c r="F216" s="5"/>
      <c r="G216" s="6"/>
    </row>
    <row r="217" spans="6:7" ht="15">
      <c r="F217" s="5"/>
      <c r="G217" s="6"/>
    </row>
    <row r="218" spans="6:7" ht="15">
      <c r="F218" s="5"/>
      <c r="G218" s="6"/>
    </row>
    <row r="219" spans="6:7" ht="15">
      <c r="F219" s="5"/>
      <c r="G219" s="6"/>
    </row>
    <row r="220" spans="6:7" ht="15">
      <c r="F220" s="5"/>
      <c r="G220" s="6"/>
    </row>
    <row r="221" spans="6:7" ht="15">
      <c r="F221" s="5"/>
      <c r="G221" s="6"/>
    </row>
    <row r="222" spans="6:7" ht="15">
      <c r="F222" s="5"/>
      <c r="G222" s="6"/>
    </row>
    <row r="223" spans="6:7" ht="15">
      <c r="F223" s="5"/>
      <c r="G223" s="6"/>
    </row>
    <row r="224" spans="6:7" ht="15">
      <c r="F224" s="5"/>
      <c r="G224" s="6"/>
    </row>
    <row r="225" spans="6:7" ht="15">
      <c r="F225" s="5"/>
      <c r="G225" s="6"/>
    </row>
    <row r="226" spans="6:7" ht="15">
      <c r="F226" s="5"/>
      <c r="G226" s="6"/>
    </row>
    <row r="227" spans="6:7" ht="15">
      <c r="F227" s="5"/>
      <c r="G227" s="6"/>
    </row>
  </sheetData>
  <sheetProtection/>
  <mergeCells count="7">
    <mergeCell ref="E191:H191"/>
    <mergeCell ref="C191:D191"/>
    <mergeCell ref="I191:J191"/>
    <mergeCell ref="B208:F208"/>
    <mergeCell ref="I208:J208"/>
    <mergeCell ref="B2:H2"/>
    <mergeCell ref="B190:J190"/>
  </mergeCells>
  <printOptions/>
  <pageMargins left="0.3937007874015748" right="0.3937007874015748" top="2.283464566929134" bottom="0.3937007874015748" header="0.31496062992125984" footer="0.31496062992125984"/>
  <pageSetup fitToHeight="1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9"/>
  <sheetViews>
    <sheetView zoomScalePageLayoutView="0" workbookViewId="0" topLeftCell="B156">
      <selection activeCell="I170" sqref="I170:J170"/>
    </sheetView>
  </sheetViews>
  <sheetFormatPr defaultColWidth="9.140625" defaultRowHeight="15"/>
  <cols>
    <col min="1" max="1" width="4.57421875" style="1" customWidth="1"/>
    <col min="2" max="2" width="56.8515625" style="1" customWidth="1"/>
    <col min="3" max="3" width="26.8515625" style="41" customWidth="1"/>
    <col min="4" max="4" width="22.140625" style="2" customWidth="1"/>
    <col min="5" max="5" width="22.28125" style="2" customWidth="1"/>
    <col min="6" max="6" width="55.140625" style="4" hidden="1" customWidth="1"/>
    <col min="7" max="7" width="21.00390625" style="3" hidden="1" customWidth="1"/>
    <col min="8" max="8" width="23.421875" style="1" customWidth="1"/>
    <col min="9" max="9" width="17.8515625" style="1" customWidth="1"/>
    <col min="10" max="10" width="16.00390625" style="1" customWidth="1"/>
    <col min="11" max="11" width="9.140625" style="1" customWidth="1"/>
    <col min="12" max="12" width="13.28125" style="1" bestFit="1" customWidth="1"/>
    <col min="13" max="16384" width="9.140625" style="1" customWidth="1"/>
  </cols>
  <sheetData>
    <row r="1" ht="15"/>
    <row r="2" spans="2:8" ht="19.5">
      <c r="B2" s="70" t="s">
        <v>166</v>
      </c>
      <c r="C2" s="70"/>
      <c r="D2" s="70"/>
      <c r="E2" s="70"/>
      <c r="F2" s="70"/>
      <c r="G2" s="70"/>
      <c r="H2" s="70"/>
    </row>
    <row r="3" ht="15"/>
    <row r="4" spans="2:8" ht="45">
      <c r="B4" s="9"/>
      <c r="C4" s="39" t="s">
        <v>0</v>
      </c>
      <c r="D4" s="10" t="s">
        <v>16</v>
      </c>
      <c r="E4" s="10" t="s">
        <v>140</v>
      </c>
      <c r="F4" s="11" t="s">
        <v>111</v>
      </c>
      <c r="G4" s="11" t="s">
        <v>110</v>
      </c>
      <c r="H4" s="31" t="s">
        <v>141</v>
      </c>
    </row>
    <row r="5" spans="2:8" ht="15">
      <c r="B5" s="9"/>
      <c r="C5" s="40"/>
      <c r="D5" s="12"/>
      <c r="E5" s="12"/>
      <c r="F5" s="13"/>
      <c r="G5" s="14"/>
      <c r="H5" s="9"/>
    </row>
    <row r="6" spans="2:8" ht="15.75">
      <c r="B6" s="15" t="s">
        <v>15</v>
      </c>
      <c r="C6" s="37">
        <f>C8+C15+C16+C17+C18+C19+C93+C112</f>
        <v>3231205.54</v>
      </c>
      <c r="D6" s="37">
        <f>D8+D15+D16+D17+D18+D19+D93+D112</f>
        <v>3267427.67</v>
      </c>
      <c r="E6" s="37">
        <f>E8+E15+E16+E17+E18+E19+E93+E112</f>
        <v>2780782.48</v>
      </c>
      <c r="F6" s="32"/>
      <c r="G6" s="14"/>
      <c r="H6" s="37">
        <f>C6-E6</f>
        <v>450423.06000000006</v>
      </c>
    </row>
    <row r="7" spans="2:8" ht="15.75" hidden="1">
      <c r="B7" s="15"/>
      <c r="C7" s="14"/>
      <c r="D7" s="37">
        <f aca="true" t="shared" si="0" ref="D7:D74">C7*0.68564763</f>
        <v>0</v>
      </c>
      <c r="E7" s="14"/>
      <c r="F7" s="32"/>
      <c r="G7" s="14"/>
      <c r="H7" s="34"/>
    </row>
    <row r="8" spans="2:8" ht="15">
      <c r="B8" s="9" t="s">
        <v>1</v>
      </c>
      <c r="C8" s="14">
        <v>198345.4</v>
      </c>
      <c r="D8" s="14">
        <v>196361.95</v>
      </c>
      <c r="E8" s="14">
        <v>203280.28</v>
      </c>
      <c r="F8" s="32"/>
      <c r="G8" s="16">
        <v>56230.93</v>
      </c>
      <c r="H8" s="25"/>
    </row>
    <row r="9" spans="2:8" ht="15" hidden="1">
      <c r="B9" s="9"/>
      <c r="C9" s="14"/>
      <c r="D9" s="14">
        <f t="shared" si="0"/>
        <v>0</v>
      </c>
      <c r="E9" s="14"/>
      <c r="F9" s="32" t="s">
        <v>73</v>
      </c>
      <c r="G9" s="17">
        <v>56230.93</v>
      </c>
      <c r="H9" s="25"/>
    </row>
    <row r="10" spans="2:8" ht="15" hidden="1">
      <c r="B10" s="9"/>
      <c r="C10" s="47"/>
      <c r="D10" s="14">
        <f t="shared" si="0"/>
        <v>0</v>
      </c>
      <c r="E10" s="14"/>
      <c r="F10" s="32"/>
      <c r="G10" s="18">
        <f>SUM(G11)/100*32.67</f>
        <v>155527.75002600002</v>
      </c>
      <c r="H10" s="25"/>
    </row>
    <row r="11" spans="2:8" ht="15" hidden="1">
      <c r="B11" s="9"/>
      <c r="C11" s="14"/>
      <c r="D11" s="14">
        <f t="shared" si="0"/>
        <v>0</v>
      </c>
      <c r="E11" s="14"/>
      <c r="F11" s="35" t="s">
        <v>68</v>
      </c>
      <c r="G11" s="19">
        <v>476056.78</v>
      </c>
      <c r="H11" s="25"/>
    </row>
    <row r="12" spans="2:8" ht="15" hidden="1">
      <c r="B12" s="9"/>
      <c r="C12" s="14"/>
      <c r="D12" s="14">
        <f t="shared" si="0"/>
        <v>0</v>
      </c>
      <c r="E12" s="14"/>
      <c r="F12" s="35"/>
      <c r="G12" s="20">
        <f>SUM(G13:G14)/100*13.25</f>
        <v>35819.557100000005</v>
      </c>
      <c r="H12" s="25"/>
    </row>
    <row r="13" spans="2:8" ht="15" hidden="1">
      <c r="B13" s="9"/>
      <c r="C13" s="14"/>
      <c r="D13" s="14">
        <f t="shared" si="0"/>
        <v>0</v>
      </c>
      <c r="E13" s="14"/>
      <c r="F13" s="35" t="s">
        <v>138</v>
      </c>
      <c r="G13" s="21">
        <v>173458.78</v>
      </c>
      <c r="H13" s="25"/>
    </row>
    <row r="14" spans="2:8" ht="15" hidden="1">
      <c r="B14" s="9"/>
      <c r="C14" s="14"/>
      <c r="D14" s="14">
        <f t="shared" si="0"/>
        <v>0</v>
      </c>
      <c r="E14" s="14"/>
      <c r="F14" s="35" t="s">
        <v>137</v>
      </c>
      <c r="G14" s="21">
        <v>96877.5</v>
      </c>
      <c r="H14" s="25"/>
    </row>
    <row r="15" spans="2:8" ht="15">
      <c r="B15" s="9" t="s">
        <v>4</v>
      </c>
      <c r="C15" s="14">
        <v>258587.8</v>
      </c>
      <c r="D15" s="14">
        <v>256001.92</v>
      </c>
      <c r="E15" s="14">
        <v>262862.91</v>
      </c>
      <c r="F15" s="35"/>
      <c r="G15" s="21"/>
      <c r="H15" s="25"/>
    </row>
    <row r="16" spans="2:8" ht="15">
      <c r="B16" s="9" t="s">
        <v>5</v>
      </c>
      <c r="C16" s="14">
        <v>67010.26</v>
      </c>
      <c r="D16" s="14">
        <v>66340.16</v>
      </c>
      <c r="E16" s="14">
        <v>63884</v>
      </c>
      <c r="F16" s="35"/>
      <c r="G16" s="21"/>
      <c r="H16" s="25"/>
    </row>
    <row r="17" spans="2:8" ht="15">
      <c r="B17" s="9" t="s">
        <v>6</v>
      </c>
      <c r="C17" s="63">
        <v>387038.88</v>
      </c>
      <c r="D17" s="14">
        <v>383168.49</v>
      </c>
      <c r="E17" s="14">
        <v>383180.95</v>
      </c>
      <c r="F17" s="35"/>
      <c r="G17" s="21"/>
      <c r="H17" s="25"/>
    </row>
    <row r="18" spans="2:8" ht="15">
      <c r="B18" s="9" t="s">
        <v>167</v>
      </c>
      <c r="C18" s="14">
        <v>218909.01</v>
      </c>
      <c r="D18" s="14">
        <v>216719.92</v>
      </c>
      <c r="E18" s="14">
        <v>214315.57</v>
      </c>
      <c r="F18" s="35"/>
      <c r="G18" s="21"/>
      <c r="H18" s="25"/>
    </row>
    <row r="19" spans="2:8" ht="15">
      <c r="B19" s="9" t="s">
        <v>168</v>
      </c>
      <c r="C19" s="14">
        <v>305692.33</v>
      </c>
      <c r="D19" s="14">
        <v>302635.41</v>
      </c>
      <c r="E19" s="14">
        <v>294836.25</v>
      </c>
      <c r="F19" s="32"/>
      <c r="G19" s="16">
        <f>SUM(G20:G29)</f>
        <v>769412.0700000001</v>
      </c>
      <c r="H19" s="25"/>
    </row>
    <row r="20" spans="2:8" ht="15" hidden="1">
      <c r="B20" s="9"/>
      <c r="C20" s="14"/>
      <c r="D20" s="14">
        <f t="shared" si="0"/>
        <v>0</v>
      </c>
      <c r="E20" s="14"/>
      <c r="F20" s="32" t="s">
        <v>31</v>
      </c>
      <c r="G20" s="17">
        <v>358380</v>
      </c>
      <c r="H20" s="25"/>
    </row>
    <row r="21" spans="2:8" ht="15" hidden="1">
      <c r="B21" s="9"/>
      <c r="C21" s="14"/>
      <c r="D21" s="14">
        <f t="shared" si="0"/>
        <v>0</v>
      </c>
      <c r="E21" s="14"/>
      <c r="F21" s="32" t="s">
        <v>32</v>
      </c>
      <c r="G21" s="17">
        <v>122100</v>
      </c>
      <c r="H21" s="25"/>
    </row>
    <row r="22" spans="2:8" ht="15" hidden="1">
      <c r="B22" s="9"/>
      <c r="C22" s="14">
        <v>67010.26</v>
      </c>
      <c r="D22" s="14">
        <f t="shared" si="0"/>
        <v>45945.42595468379</v>
      </c>
      <c r="E22" s="14"/>
      <c r="F22" s="32" t="s">
        <v>33</v>
      </c>
      <c r="G22" s="17">
        <v>30236.88</v>
      </c>
      <c r="H22" s="25"/>
    </row>
    <row r="23" spans="2:8" ht="15" hidden="1">
      <c r="B23" s="9"/>
      <c r="C23" s="14">
        <v>387038.88</v>
      </c>
      <c r="D23" s="14">
        <f t="shared" si="0"/>
        <v>265372.29078985436</v>
      </c>
      <c r="E23" s="14"/>
      <c r="F23" s="32" t="s">
        <v>34</v>
      </c>
      <c r="G23" s="17">
        <v>1018.22</v>
      </c>
      <c r="H23" s="25"/>
    </row>
    <row r="24" spans="2:8" ht="15" hidden="1">
      <c r="B24" s="9"/>
      <c r="C24" s="14">
        <v>218909.01</v>
      </c>
      <c r="D24" s="14">
        <f t="shared" si="0"/>
        <v>150094.4438921463</v>
      </c>
      <c r="E24" s="14"/>
      <c r="F24" s="32" t="s">
        <v>35</v>
      </c>
      <c r="G24" s="17">
        <v>10880</v>
      </c>
      <c r="H24" s="25"/>
    </row>
    <row r="25" spans="2:8" ht="15" hidden="1">
      <c r="B25" s="9"/>
      <c r="C25" s="14">
        <v>305692.33</v>
      </c>
      <c r="D25" s="14">
        <f t="shared" si="0"/>
        <v>209597.2215736779</v>
      </c>
      <c r="E25" s="14"/>
      <c r="F25" s="32" t="s">
        <v>37</v>
      </c>
      <c r="G25" s="17">
        <v>18583.8</v>
      </c>
      <c r="H25" s="25"/>
    </row>
    <row r="26" spans="2:8" ht="15" hidden="1">
      <c r="B26" s="9"/>
      <c r="C26" s="14">
        <v>26009.15</v>
      </c>
      <c r="D26" s="14">
        <f t="shared" si="0"/>
        <v>17833.1120558145</v>
      </c>
      <c r="E26" s="14"/>
      <c r="F26" s="35" t="s">
        <v>36</v>
      </c>
      <c r="G26" s="30">
        <v>35253.8</v>
      </c>
      <c r="H26" s="25"/>
    </row>
    <row r="27" spans="2:8" ht="15" hidden="1">
      <c r="B27" s="9"/>
      <c r="C27" s="14"/>
      <c r="D27" s="14">
        <f t="shared" si="0"/>
        <v>0</v>
      </c>
      <c r="E27" s="14"/>
      <c r="F27" s="35" t="s">
        <v>42</v>
      </c>
      <c r="G27" s="30">
        <v>126521.67</v>
      </c>
      <c r="H27" s="25"/>
    </row>
    <row r="28" spans="2:8" ht="15" hidden="1">
      <c r="B28" s="9"/>
      <c r="C28" s="47"/>
      <c r="D28" s="14">
        <f t="shared" si="0"/>
        <v>0</v>
      </c>
      <c r="E28" s="14"/>
      <c r="F28" s="35" t="s">
        <v>134</v>
      </c>
      <c r="G28" s="30">
        <v>59781.11</v>
      </c>
      <c r="H28" s="25"/>
    </row>
    <row r="29" spans="2:8" ht="15" hidden="1">
      <c r="B29" s="9"/>
      <c r="C29" s="14"/>
      <c r="D29" s="14">
        <f t="shared" si="0"/>
        <v>0</v>
      </c>
      <c r="E29" s="14"/>
      <c r="F29" s="32" t="s">
        <v>39</v>
      </c>
      <c r="G29" s="17">
        <v>6656.59</v>
      </c>
      <c r="H29" s="25"/>
    </row>
    <row r="30" spans="2:8" ht="15" hidden="1">
      <c r="B30" s="9"/>
      <c r="C30" s="14"/>
      <c r="D30" s="14">
        <f t="shared" si="0"/>
        <v>0</v>
      </c>
      <c r="E30" s="14"/>
      <c r="F30" s="32"/>
      <c r="G30" s="22">
        <f>SUM(G31:G51)/100*13.25</f>
        <v>214867.82202615</v>
      </c>
      <c r="H30" s="25"/>
    </row>
    <row r="31" spans="2:8" ht="15" hidden="1">
      <c r="B31" s="9"/>
      <c r="C31" s="14"/>
      <c r="D31" s="14">
        <f t="shared" si="0"/>
        <v>0</v>
      </c>
      <c r="E31" s="14"/>
      <c r="F31" s="35" t="s">
        <v>119</v>
      </c>
      <c r="G31" s="23">
        <v>19055</v>
      </c>
      <c r="H31" s="25"/>
    </row>
    <row r="32" spans="2:8" ht="15" hidden="1">
      <c r="B32" s="9"/>
      <c r="C32" s="14"/>
      <c r="D32" s="14">
        <f t="shared" si="0"/>
        <v>0</v>
      </c>
      <c r="E32" s="14"/>
      <c r="F32" s="35" t="s">
        <v>62</v>
      </c>
      <c r="G32" s="23">
        <v>6220.92</v>
      </c>
      <c r="H32" s="25"/>
    </row>
    <row r="33" spans="2:8" ht="15" hidden="1">
      <c r="B33" s="9"/>
      <c r="C33" s="14"/>
      <c r="D33" s="14">
        <f t="shared" si="0"/>
        <v>0</v>
      </c>
      <c r="E33" s="14"/>
      <c r="F33" s="35" t="s">
        <v>63</v>
      </c>
      <c r="G33" s="23">
        <f>620250.8/10</f>
        <v>62025.08</v>
      </c>
      <c r="H33" s="25"/>
    </row>
    <row r="34" spans="2:8" ht="15" hidden="1">
      <c r="B34" s="9"/>
      <c r="C34" s="14"/>
      <c r="D34" s="14">
        <f t="shared" si="0"/>
        <v>0</v>
      </c>
      <c r="E34" s="14"/>
      <c r="F34" s="35" t="s">
        <v>34</v>
      </c>
      <c r="G34" s="23">
        <v>8526.62</v>
      </c>
      <c r="H34" s="25"/>
    </row>
    <row r="35" spans="2:8" ht="15" hidden="1">
      <c r="B35" s="9"/>
      <c r="C35" s="14"/>
      <c r="D35" s="14">
        <f t="shared" si="0"/>
        <v>0</v>
      </c>
      <c r="E35" s="14"/>
      <c r="F35" s="35" t="s">
        <v>55</v>
      </c>
      <c r="G35" s="23">
        <v>2221.61</v>
      </c>
      <c r="H35" s="25"/>
    </row>
    <row r="36" spans="2:8" ht="15" hidden="1">
      <c r="B36" s="9"/>
      <c r="C36" s="14"/>
      <c r="D36" s="14">
        <f t="shared" si="0"/>
        <v>0</v>
      </c>
      <c r="E36" s="14"/>
      <c r="F36" s="35" t="s">
        <v>123</v>
      </c>
      <c r="G36" s="23">
        <v>17944.92</v>
      </c>
      <c r="H36" s="25"/>
    </row>
    <row r="37" spans="2:8" ht="15" hidden="1">
      <c r="B37" s="9"/>
      <c r="C37" s="14"/>
      <c r="D37" s="14">
        <f t="shared" si="0"/>
        <v>0</v>
      </c>
      <c r="E37" s="14"/>
      <c r="F37" s="35" t="s">
        <v>52</v>
      </c>
      <c r="G37" s="23">
        <v>21417.5</v>
      </c>
      <c r="H37" s="25"/>
    </row>
    <row r="38" spans="2:8" ht="15" hidden="1">
      <c r="B38" s="9"/>
      <c r="C38" s="14"/>
      <c r="D38" s="14">
        <f t="shared" si="0"/>
        <v>0</v>
      </c>
      <c r="E38" s="14"/>
      <c r="F38" s="35" t="s">
        <v>57</v>
      </c>
      <c r="G38" s="23">
        <v>458</v>
      </c>
      <c r="H38" s="25"/>
    </row>
    <row r="39" spans="2:8" ht="15" hidden="1">
      <c r="B39" s="9"/>
      <c r="C39" s="14"/>
      <c r="D39" s="14">
        <f t="shared" si="0"/>
        <v>0</v>
      </c>
      <c r="E39" s="14"/>
      <c r="F39" s="35" t="s">
        <v>58</v>
      </c>
      <c r="G39" s="23">
        <v>180</v>
      </c>
      <c r="H39" s="25"/>
    </row>
    <row r="40" spans="2:8" ht="15" hidden="1">
      <c r="B40" s="9"/>
      <c r="C40" s="14"/>
      <c r="D40" s="14">
        <f t="shared" si="0"/>
        <v>0</v>
      </c>
      <c r="E40" s="14"/>
      <c r="F40" s="35" t="s">
        <v>60</v>
      </c>
      <c r="G40" s="23">
        <v>11900</v>
      </c>
      <c r="H40" s="25"/>
    </row>
    <row r="41" spans="2:8" ht="15" hidden="1">
      <c r="B41" s="9"/>
      <c r="C41" s="14"/>
      <c r="D41" s="14">
        <f t="shared" si="0"/>
        <v>0</v>
      </c>
      <c r="E41" s="14"/>
      <c r="F41" s="35" t="s">
        <v>117</v>
      </c>
      <c r="G41" s="23">
        <v>5409.71</v>
      </c>
      <c r="H41" s="25"/>
    </row>
    <row r="42" spans="2:8" ht="15" hidden="1">
      <c r="B42" s="9"/>
      <c r="C42" s="14"/>
      <c r="D42" s="14">
        <f t="shared" si="0"/>
        <v>0</v>
      </c>
      <c r="E42" s="14"/>
      <c r="F42" s="35" t="s">
        <v>125</v>
      </c>
      <c r="G42" s="23">
        <f>1634.89+189880.99</f>
        <v>191515.88</v>
      </c>
      <c r="H42" s="25"/>
    </row>
    <row r="43" spans="2:8" ht="15" customHeight="1" hidden="1">
      <c r="B43" s="9"/>
      <c r="C43" s="14"/>
      <c r="D43" s="14">
        <f t="shared" si="0"/>
        <v>0</v>
      </c>
      <c r="E43" s="14"/>
      <c r="F43" s="35" t="s">
        <v>126</v>
      </c>
      <c r="G43" s="23">
        <v>1250</v>
      </c>
      <c r="H43" s="25"/>
    </row>
    <row r="44" spans="2:8" ht="15" hidden="1">
      <c r="B44" s="9"/>
      <c r="C44" s="14"/>
      <c r="D44" s="14">
        <f t="shared" si="0"/>
        <v>0</v>
      </c>
      <c r="E44" s="14"/>
      <c r="F44" s="32"/>
      <c r="G44" s="18">
        <f>SUM(G45:G51)/100*32.67</f>
        <v>313604.09982</v>
      </c>
      <c r="H44" s="25"/>
    </row>
    <row r="45" spans="2:8" ht="15" hidden="1">
      <c r="B45" s="9"/>
      <c r="C45" s="14"/>
      <c r="D45" s="14">
        <f t="shared" si="0"/>
        <v>0</v>
      </c>
      <c r="E45" s="14"/>
      <c r="F45" s="35" t="s">
        <v>64</v>
      </c>
      <c r="G45" s="19">
        <v>1539</v>
      </c>
      <c r="H45" s="25"/>
    </row>
    <row r="46" spans="2:8" ht="15" hidden="1">
      <c r="B46" s="9"/>
      <c r="C46" s="14"/>
      <c r="D46" s="14">
        <f t="shared" si="0"/>
        <v>0</v>
      </c>
      <c r="E46" s="14"/>
      <c r="F46" s="35" t="s">
        <v>34</v>
      </c>
      <c r="G46" s="19">
        <v>229</v>
      </c>
      <c r="H46" s="25"/>
    </row>
    <row r="47" spans="2:8" ht="15" hidden="1">
      <c r="B47" s="9"/>
      <c r="C47" s="14"/>
      <c r="D47" s="14">
        <f t="shared" si="0"/>
        <v>0</v>
      </c>
      <c r="E47" s="14"/>
      <c r="F47" s="35" t="s">
        <v>65</v>
      </c>
      <c r="G47" s="19">
        <v>4007.29</v>
      </c>
      <c r="H47" s="25"/>
    </row>
    <row r="48" spans="2:8" ht="15" hidden="1">
      <c r="B48" s="9"/>
      <c r="C48" s="14"/>
      <c r="D48" s="14">
        <f t="shared" si="0"/>
        <v>0</v>
      </c>
      <c r="E48" s="14"/>
      <c r="F48" s="35" t="s">
        <v>123</v>
      </c>
      <c r="G48" s="19">
        <v>115.5</v>
      </c>
      <c r="H48" s="25"/>
    </row>
    <row r="49" spans="2:8" ht="15" hidden="1">
      <c r="B49" s="9"/>
      <c r="C49" s="14"/>
      <c r="D49" s="14">
        <f t="shared" si="0"/>
        <v>0</v>
      </c>
      <c r="E49" s="14"/>
      <c r="F49" s="32" t="s">
        <v>40</v>
      </c>
      <c r="G49" s="29">
        <v>335122.18</v>
      </c>
      <c r="H49" s="25"/>
    </row>
    <row r="50" spans="2:8" ht="15" hidden="1">
      <c r="B50" s="9"/>
      <c r="C50" s="14"/>
      <c r="D50" s="14">
        <f t="shared" si="0"/>
        <v>0</v>
      </c>
      <c r="E50" s="14"/>
      <c r="F50" s="32" t="s">
        <v>41</v>
      </c>
      <c r="G50" s="29">
        <v>305659.69</v>
      </c>
      <c r="H50" s="25"/>
    </row>
    <row r="51" spans="2:8" ht="15" hidden="1">
      <c r="B51" s="9"/>
      <c r="C51" s="14"/>
      <c r="D51" s="14">
        <f t="shared" si="0"/>
        <v>0</v>
      </c>
      <c r="E51" s="14"/>
      <c r="F51" s="32" t="s">
        <v>42</v>
      </c>
      <c r="G51" s="29">
        <v>313241.94</v>
      </c>
      <c r="H51" s="25"/>
    </row>
    <row r="52" spans="2:8" ht="15" hidden="1">
      <c r="B52" s="9"/>
      <c r="C52" s="14"/>
      <c r="D52" s="14">
        <f t="shared" si="0"/>
        <v>0</v>
      </c>
      <c r="E52" s="14"/>
      <c r="F52" s="34"/>
      <c r="G52" s="24">
        <f>SUM(G53:G92)/100*13.25</f>
        <v>623823.0591999999</v>
      </c>
      <c r="H52" s="25"/>
    </row>
    <row r="53" spans="2:8" ht="15" hidden="1">
      <c r="B53" s="9"/>
      <c r="C53" s="14"/>
      <c r="D53" s="14">
        <f t="shared" si="0"/>
        <v>0</v>
      </c>
      <c r="E53" s="14"/>
      <c r="F53" s="35" t="s">
        <v>70</v>
      </c>
      <c r="G53" s="21">
        <v>1359.72</v>
      </c>
      <c r="H53" s="25"/>
    </row>
    <row r="54" spans="2:8" ht="15" hidden="1">
      <c r="B54" s="9"/>
      <c r="C54" s="14"/>
      <c r="D54" s="14">
        <f t="shared" si="0"/>
        <v>0</v>
      </c>
      <c r="E54" s="14"/>
      <c r="F54" s="35" t="s">
        <v>71</v>
      </c>
      <c r="G54" s="21">
        <v>21950.39</v>
      </c>
      <c r="H54" s="25"/>
    </row>
    <row r="55" spans="2:8" ht="15" hidden="1">
      <c r="B55" s="9"/>
      <c r="C55" s="14"/>
      <c r="D55" s="14">
        <f t="shared" si="0"/>
        <v>0</v>
      </c>
      <c r="E55" s="14"/>
      <c r="F55" s="35" t="s">
        <v>63</v>
      </c>
      <c r="G55" s="21">
        <f>382320/10</f>
        <v>38232</v>
      </c>
      <c r="H55" s="25"/>
    </row>
    <row r="56" spans="2:8" ht="15" hidden="1">
      <c r="B56" s="9"/>
      <c r="C56" s="14"/>
      <c r="D56" s="14">
        <f t="shared" si="0"/>
        <v>0</v>
      </c>
      <c r="E56" s="14"/>
      <c r="F56" s="35" t="s">
        <v>72</v>
      </c>
      <c r="G56" s="21">
        <v>3200</v>
      </c>
      <c r="H56" s="25"/>
    </row>
    <row r="57" spans="2:8" ht="15" hidden="1">
      <c r="B57" s="9"/>
      <c r="C57" s="14"/>
      <c r="D57" s="14">
        <f t="shared" si="0"/>
        <v>0</v>
      </c>
      <c r="E57" s="14"/>
      <c r="F57" s="35" t="s">
        <v>74</v>
      </c>
      <c r="G57" s="21">
        <v>539604.37</v>
      </c>
      <c r="H57" s="25"/>
    </row>
    <row r="58" spans="2:8" ht="15" hidden="1">
      <c r="B58" s="9"/>
      <c r="C58" s="14"/>
      <c r="D58" s="14">
        <f t="shared" si="0"/>
        <v>0</v>
      </c>
      <c r="E58" s="14"/>
      <c r="F58" s="35" t="s">
        <v>75</v>
      </c>
      <c r="G58" s="21">
        <v>5540</v>
      </c>
      <c r="H58" s="25"/>
    </row>
    <row r="59" spans="2:8" ht="15" hidden="1">
      <c r="B59" s="9"/>
      <c r="C59" s="14"/>
      <c r="D59" s="14">
        <f t="shared" si="0"/>
        <v>0</v>
      </c>
      <c r="E59" s="14"/>
      <c r="F59" s="35" t="s">
        <v>77</v>
      </c>
      <c r="G59" s="21">
        <v>1447697.12</v>
      </c>
      <c r="H59" s="25"/>
    </row>
    <row r="60" spans="2:8" ht="15" hidden="1">
      <c r="B60" s="9"/>
      <c r="C60" s="14"/>
      <c r="D60" s="14">
        <f t="shared" si="0"/>
        <v>0</v>
      </c>
      <c r="E60" s="14"/>
      <c r="F60" s="35" t="s">
        <v>78</v>
      </c>
      <c r="G60" s="21">
        <v>492042.92</v>
      </c>
      <c r="H60" s="25"/>
    </row>
    <row r="61" spans="2:8" ht="15" hidden="1">
      <c r="B61" s="9"/>
      <c r="C61" s="14"/>
      <c r="D61" s="14">
        <f t="shared" si="0"/>
        <v>0</v>
      </c>
      <c r="E61" s="14"/>
      <c r="F61" s="35" t="s">
        <v>81</v>
      </c>
      <c r="G61" s="21">
        <v>46423.9</v>
      </c>
      <c r="H61" s="25"/>
    </row>
    <row r="62" spans="2:8" ht="15" hidden="1">
      <c r="B62" s="9"/>
      <c r="C62" s="14"/>
      <c r="D62" s="14">
        <f t="shared" si="0"/>
        <v>0</v>
      </c>
      <c r="E62" s="14"/>
      <c r="F62" s="35" t="s">
        <v>82</v>
      </c>
      <c r="G62" s="21">
        <v>248814</v>
      </c>
      <c r="H62" s="25"/>
    </row>
    <row r="63" spans="2:8" ht="15" hidden="1">
      <c r="B63" s="9"/>
      <c r="C63" s="14"/>
      <c r="D63" s="14">
        <f t="shared" si="0"/>
        <v>0</v>
      </c>
      <c r="E63" s="14"/>
      <c r="F63" s="35" t="s">
        <v>83</v>
      </c>
      <c r="G63" s="21">
        <v>55292</v>
      </c>
      <c r="H63" s="25"/>
    </row>
    <row r="64" spans="2:8" ht="15" hidden="1">
      <c r="B64" s="9"/>
      <c r="C64" s="14"/>
      <c r="D64" s="14">
        <f t="shared" si="0"/>
        <v>0</v>
      </c>
      <c r="E64" s="14"/>
      <c r="F64" s="35" t="s">
        <v>84</v>
      </c>
      <c r="G64" s="21">
        <v>61398</v>
      </c>
      <c r="H64" s="25"/>
    </row>
    <row r="65" spans="2:8" ht="15" hidden="1">
      <c r="B65" s="9"/>
      <c r="C65" s="14"/>
      <c r="D65" s="14">
        <f t="shared" si="0"/>
        <v>0</v>
      </c>
      <c r="E65" s="14"/>
      <c r="F65" s="35" t="s">
        <v>85</v>
      </c>
      <c r="G65" s="21">
        <v>7969.13</v>
      </c>
      <c r="H65" s="25"/>
    </row>
    <row r="66" spans="2:8" ht="15" hidden="1">
      <c r="B66" s="9"/>
      <c r="C66" s="14"/>
      <c r="D66" s="14">
        <f t="shared" si="0"/>
        <v>0</v>
      </c>
      <c r="E66" s="14"/>
      <c r="F66" s="35" t="s">
        <v>87</v>
      </c>
      <c r="G66" s="21">
        <v>82962.54</v>
      </c>
      <c r="H66" s="25"/>
    </row>
    <row r="67" spans="2:8" ht="15" hidden="1">
      <c r="B67" s="9"/>
      <c r="C67" s="14"/>
      <c r="D67" s="14">
        <f t="shared" si="0"/>
        <v>0</v>
      </c>
      <c r="E67" s="14"/>
      <c r="F67" s="35" t="s">
        <v>88</v>
      </c>
      <c r="G67" s="21">
        <v>125610.81</v>
      </c>
      <c r="H67" s="25"/>
    </row>
    <row r="68" spans="2:8" ht="15" hidden="1">
      <c r="B68" s="9"/>
      <c r="C68" s="14"/>
      <c r="D68" s="14">
        <f t="shared" si="0"/>
        <v>0</v>
      </c>
      <c r="E68" s="14"/>
      <c r="F68" s="35" t="s">
        <v>116</v>
      </c>
      <c r="G68" s="21">
        <v>10716.72</v>
      </c>
      <c r="H68" s="25"/>
    </row>
    <row r="69" spans="2:8" ht="15" hidden="1">
      <c r="B69" s="9"/>
      <c r="C69" s="14"/>
      <c r="D69" s="14">
        <f t="shared" si="0"/>
        <v>0</v>
      </c>
      <c r="E69" s="14"/>
      <c r="F69" s="35" t="s">
        <v>91</v>
      </c>
      <c r="G69" s="21">
        <v>5600</v>
      </c>
      <c r="H69" s="25"/>
    </row>
    <row r="70" spans="2:8" ht="15" hidden="1">
      <c r="B70" s="9"/>
      <c r="C70" s="14"/>
      <c r="D70" s="14">
        <f t="shared" si="0"/>
        <v>0</v>
      </c>
      <c r="E70" s="14"/>
      <c r="F70" s="35" t="s">
        <v>135</v>
      </c>
      <c r="G70" s="21">
        <v>901.22</v>
      </c>
      <c r="H70" s="25"/>
    </row>
    <row r="71" spans="2:8" ht="15" hidden="1">
      <c r="B71" s="9"/>
      <c r="C71" s="14"/>
      <c r="D71" s="14">
        <f t="shared" si="0"/>
        <v>0</v>
      </c>
      <c r="E71" s="14"/>
      <c r="F71" s="35" t="s">
        <v>92</v>
      </c>
      <c r="G71" s="21">
        <v>4500</v>
      </c>
      <c r="H71" s="25"/>
    </row>
    <row r="72" spans="2:8" ht="15" hidden="1">
      <c r="B72" s="9"/>
      <c r="C72" s="14"/>
      <c r="D72" s="14">
        <f t="shared" si="0"/>
        <v>0</v>
      </c>
      <c r="E72" s="14"/>
      <c r="F72" s="35" t="s">
        <v>93</v>
      </c>
      <c r="G72" s="21">
        <v>3600</v>
      </c>
      <c r="H72" s="25"/>
    </row>
    <row r="73" spans="2:8" ht="15" hidden="1">
      <c r="B73" s="9"/>
      <c r="C73" s="14"/>
      <c r="D73" s="14">
        <f t="shared" si="0"/>
        <v>0</v>
      </c>
      <c r="E73" s="14"/>
      <c r="F73" s="35" t="s">
        <v>94</v>
      </c>
      <c r="G73" s="21">
        <v>98.9</v>
      </c>
      <c r="H73" s="25"/>
    </row>
    <row r="74" spans="2:8" ht="15" hidden="1">
      <c r="B74" s="9"/>
      <c r="C74" s="14"/>
      <c r="D74" s="14">
        <f t="shared" si="0"/>
        <v>0</v>
      </c>
      <c r="E74" s="14"/>
      <c r="F74" s="35" t="s">
        <v>95</v>
      </c>
      <c r="G74" s="21">
        <v>10500</v>
      </c>
      <c r="H74" s="25"/>
    </row>
    <row r="75" spans="2:8" ht="15" hidden="1">
      <c r="B75" s="9"/>
      <c r="C75" s="14"/>
      <c r="D75" s="14">
        <f aca="true" t="shared" si="1" ref="D75:D134">C75*0.68564763</f>
        <v>0</v>
      </c>
      <c r="E75" s="14"/>
      <c r="F75" s="35" t="s">
        <v>136</v>
      </c>
      <c r="G75" s="21">
        <v>6083</v>
      </c>
      <c r="H75" s="25"/>
    </row>
    <row r="76" spans="2:8" ht="15" hidden="1">
      <c r="B76" s="9"/>
      <c r="C76" s="14"/>
      <c r="D76" s="14">
        <f t="shared" si="1"/>
        <v>0</v>
      </c>
      <c r="E76" s="14"/>
      <c r="F76" s="35" t="s">
        <v>52</v>
      </c>
      <c r="G76" s="21">
        <v>5030</v>
      </c>
      <c r="H76" s="25"/>
    </row>
    <row r="77" spans="2:8" ht="15" hidden="1">
      <c r="B77" s="9"/>
      <c r="C77" s="14"/>
      <c r="D77" s="14">
        <f t="shared" si="1"/>
        <v>0</v>
      </c>
      <c r="E77" s="14"/>
      <c r="F77" s="35" t="s">
        <v>96</v>
      </c>
      <c r="G77" s="21">
        <v>5340</v>
      </c>
      <c r="H77" s="25"/>
    </row>
    <row r="78" spans="2:8" ht="15" hidden="1">
      <c r="B78" s="9"/>
      <c r="C78" s="14"/>
      <c r="D78" s="14">
        <f t="shared" si="1"/>
        <v>0</v>
      </c>
      <c r="E78" s="14"/>
      <c r="F78" s="35" t="s">
        <v>97</v>
      </c>
      <c r="G78" s="21">
        <v>34557.5</v>
      </c>
      <c r="H78" s="25"/>
    </row>
    <row r="79" spans="2:8" ht="15" hidden="1">
      <c r="B79" s="9"/>
      <c r="C79" s="14"/>
      <c r="D79" s="14">
        <f t="shared" si="1"/>
        <v>0</v>
      </c>
      <c r="E79" s="14"/>
      <c r="F79" s="35" t="s">
        <v>98</v>
      </c>
      <c r="G79" s="21">
        <v>4106.47</v>
      </c>
      <c r="H79" s="25"/>
    </row>
    <row r="80" spans="2:8" ht="15" hidden="1">
      <c r="B80" s="9"/>
      <c r="C80" s="14"/>
      <c r="D80" s="14">
        <f t="shared" si="1"/>
        <v>0</v>
      </c>
      <c r="E80" s="14"/>
      <c r="F80" s="35" t="s">
        <v>99</v>
      </c>
      <c r="G80" s="21">
        <v>63931.38</v>
      </c>
      <c r="H80" s="25"/>
    </row>
    <row r="81" spans="2:8" ht="15" hidden="1">
      <c r="B81" s="9"/>
      <c r="C81" s="14"/>
      <c r="D81" s="14">
        <f t="shared" si="1"/>
        <v>0</v>
      </c>
      <c r="E81" s="14"/>
      <c r="F81" s="35" t="s">
        <v>100</v>
      </c>
      <c r="G81" s="21">
        <v>287743.73</v>
      </c>
      <c r="H81" s="25"/>
    </row>
    <row r="82" spans="2:8" ht="15" hidden="1">
      <c r="B82" s="9"/>
      <c r="C82" s="14"/>
      <c r="D82" s="14">
        <f t="shared" si="1"/>
        <v>0</v>
      </c>
      <c r="E82" s="14"/>
      <c r="F82" s="35" t="s">
        <v>101</v>
      </c>
      <c r="G82" s="21">
        <v>356248.91</v>
      </c>
      <c r="H82" s="25"/>
    </row>
    <row r="83" spans="2:8" ht="15" hidden="1">
      <c r="B83" s="9"/>
      <c r="C83" s="14"/>
      <c r="D83" s="14">
        <f t="shared" si="1"/>
        <v>0</v>
      </c>
      <c r="E83" s="14"/>
      <c r="F83" s="35" t="s">
        <v>102</v>
      </c>
      <c r="G83" s="21">
        <v>40796.56</v>
      </c>
      <c r="H83" s="25"/>
    </row>
    <row r="84" spans="2:8" ht="15" hidden="1">
      <c r="B84" s="9"/>
      <c r="C84" s="14"/>
      <c r="D84" s="14">
        <f t="shared" si="1"/>
        <v>0</v>
      </c>
      <c r="E84" s="14"/>
      <c r="F84" s="35" t="s">
        <v>117</v>
      </c>
      <c r="G84" s="21">
        <v>119997.5</v>
      </c>
      <c r="H84" s="25"/>
    </row>
    <row r="85" spans="2:8" ht="15" hidden="1">
      <c r="B85" s="9"/>
      <c r="C85" s="14"/>
      <c r="D85" s="14">
        <f t="shared" si="1"/>
        <v>0</v>
      </c>
      <c r="E85" s="14"/>
      <c r="F85" s="35" t="s">
        <v>103</v>
      </c>
      <c r="G85" s="21">
        <v>2187</v>
      </c>
      <c r="H85" s="25"/>
    </row>
    <row r="86" spans="2:8" ht="15" hidden="1">
      <c r="B86" s="9"/>
      <c r="C86" s="14"/>
      <c r="D86" s="14">
        <f t="shared" si="1"/>
        <v>0</v>
      </c>
      <c r="E86" s="14"/>
      <c r="F86" s="35" t="s">
        <v>104</v>
      </c>
      <c r="G86" s="21">
        <v>245903.9</v>
      </c>
      <c r="H86" s="25"/>
    </row>
    <row r="87" spans="2:8" ht="15" hidden="1">
      <c r="B87" s="9"/>
      <c r="C87" s="14"/>
      <c r="D87" s="14">
        <f t="shared" si="1"/>
        <v>0</v>
      </c>
      <c r="E87" s="14"/>
      <c r="F87" s="35" t="s">
        <v>105</v>
      </c>
      <c r="G87" s="21">
        <v>20800</v>
      </c>
      <c r="H87" s="25"/>
    </row>
    <row r="88" spans="2:8" ht="15" hidden="1">
      <c r="B88" s="9"/>
      <c r="C88" s="14"/>
      <c r="D88" s="14">
        <f t="shared" si="1"/>
        <v>0</v>
      </c>
      <c r="E88" s="14"/>
      <c r="F88" s="35" t="s">
        <v>41</v>
      </c>
      <c r="G88" s="21">
        <v>55411.64</v>
      </c>
      <c r="H88" s="25"/>
    </row>
    <row r="89" spans="2:8" ht="15" hidden="1">
      <c r="B89" s="9"/>
      <c r="C89" s="14"/>
      <c r="D89" s="14">
        <f t="shared" si="1"/>
        <v>0</v>
      </c>
      <c r="E89" s="14"/>
      <c r="F89" s="35" t="s">
        <v>107</v>
      </c>
      <c r="G89" s="21">
        <v>50000</v>
      </c>
      <c r="H89" s="25"/>
    </row>
    <row r="90" spans="2:8" ht="15" hidden="1">
      <c r="B90" s="9"/>
      <c r="C90" s="14"/>
      <c r="D90" s="14">
        <f t="shared" si="1"/>
        <v>0</v>
      </c>
      <c r="E90" s="14"/>
      <c r="F90" s="35" t="s">
        <v>30</v>
      </c>
      <c r="G90" s="21">
        <v>78001.93</v>
      </c>
      <c r="H90" s="25"/>
    </row>
    <row r="91" spans="2:8" ht="15" hidden="1">
      <c r="B91" s="9"/>
      <c r="C91" s="14"/>
      <c r="D91" s="14">
        <f t="shared" si="1"/>
        <v>0</v>
      </c>
      <c r="E91" s="14"/>
      <c r="F91" s="35" t="s">
        <v>108</v>
      </c>
      <c r="G91" s="21">
        <v>38700</v>
      </c>
      <c r="H91" s="25"/>
    </row>
    <row r="92" spans="2:8" ht="15" hidden="1">
      <c r="B92" s="9"/>
      <c r="C92" s="14"/>
      <c r="D92" s="14">
        <f t="shared" si="1"/>
        <v>0</v>
      </c>
      <c r="E92" s="14"/>
      <c r="F92" s="35" t="s">
        <v>109</v>
      </c>
      <c r="G92" s="21">
        <v>79245.3</v>
      </c>
      <c r="H92" s="25"/>
    </row>
    <row r="93" spans="2:8" ht="15">
      <c r="B93" s="9" t="s">
        <v>169</v>
      </c>
      <c r="C93" s="14">
        <v>26009.15</v>
      </c>
      <c r="D93" s="14">
        <v>25749.06</v>
      </c>
      <c r="E93" s="14">
        <v>26009.15</v>
      </c>
      <c r="F93" s="32"/>
      <c r="G93" s="16">
        <f>SUM(G94:G99)</f>
        <v>256039.53</v>
      </c>
      <c r="H93" s="25"/>
    </row>
    <row r="94" spans="2:8" ht="15" hidden="1">
      <c r="B94" s="9"/>
      <c r="C94" s="14"/>
      <c r="D94" s="14">
        <f t="shared" si="1"/>
        <v>0</v>
      </c>
      <c r="E94" s="14"/>
      <c r="F94" s="32" t="s">
        <v>43</v>
      </c>
      <c r="G94" s="17">
        <v>3140</v>
      </c>
      <c r="H94" s="25"/>
    </row>
    <row r="95" spans="2:8" ht="15" hidden="1">
      <c r="B95" s="9"/>
      <c r="C95" s="14"/>
      <c r="D95" s="14">
        <f t="shared" si="1"/>
        <v>0</v>
      </c>
      <c r="E95" s="14"/>
      <c r="F95" s="32" t="s">
        <v>44</v>
      </c>
      <c r="G95" s="17">
        <v>66500</v>
      </c>
      <c r="H95" s="25"/>
    </row>
    <row r="96" spans="2:8" ht="15" hidden="1">
      <c r="B96" s="9"/>
      <c r="C96" s="14"/>
      <c r="D96" s="14">
        <f t="shared" si="1"/>
        <v>0</v>
      </c>
      <c r="E96" s="14"/>
      <c r="F96" s="32" t="s">
        <v>115</v>
      </c>
      <c r="G96" s="17">
        <v>684.38</v>
      </c>
      <c r="H96" s="25"/>
    </row>
    <row r="97" spans="2:8" ht="15" hidden="1">
      <c r="B97" s="9"/>
      <c r="C97" s="14"/>
      <c r="D97" s="14">
        <f t="shared" si="1"/>
        <v>0</v>
      </c>
      <c r="E97" s="14"/>
      <c r="F97" s="32" t="s">
        <v>38</v>
      </c>
      <c r="G97" s="17">
        <v>8485</v>
      </c>
      <c r="H97" s="25"/>
    </row>
    <row r="98" spans="2:8" ht="15" hidden="1">
      <c r="B98" s="9"/>
      <c r="C98" s="14"/>
      <c r="D98" s="14">
        <f t="shared" si="1"/>
        <v>0</v>
      </c>
      <c r="E98" s="14"/>
      <c r="F98" s="32" t="s">
        <v>36</v>
      </c>
      <c r="G98" s="17">
        <v>173385.15</v>
      </c>
      <c r="H98" s="25"/>
    </row>
    <row r="99" spans="2:8" ht="15" hidden="1">
      <c r="B99" s="9"/>
      <c r="C99" s="14"/>
      <c r="D99" s="14">
        <f t="shared" si="1"/>
        <v>0</v>
      </c>
      <c r="E99" s="14"/>
      <c r="F99" s="32" t="s">
        <v>114</v>
      </c>
      <c r="G99" s="17">
        <v>3845</v>
      </c>
      <c r="H99" s="25"/>
    </row>
    <row r="100" spans="2:8" ht="15" hidden="1">
      <c r="B100" s="9"/>
      <c r="C100" s="14">
        <v>1769612.71</v>
      </c>
      <c r="D100" s="14">
        <f t="shared" si="1"/>
        <v>1213330.760629377</v>
      </c>
      <c r="E100" s="14"/>
      <c r="F100" s="32"/>
      <c r="G100" s="18">
        <f>SUM(G101:G103)/100*32.67</f>
        <v>2572.4357999999997</v>
      </c>
      <c r="H100" s="25"/>
    </row>
    <row r="101" spans="2:8" ht="15" hidden="1">
      <c r="B101" s="9"/>
      <c r="C101" s="14"/>
      <c r="D101" s="14">
        <f t="shared" si="1"/>
        <v>0</v>
      </c>
      <c r="E101" s="14"/>
      <c r="F101" s="35" t="s">
        <v>129</v>
      </c>
      <c r="G101" s="19">
        <v>2634</v>
      </c>
      <c r="H101" s="25"/>
    </row>
    <row r="102" spans="2:8" ht="15" hidden="1">
      <c r="B102" s="9"/>
      <c r="C102" s="14"/>
      <c r="D102" s="14">
        <f t="shared" si="1"/>
        <v>0</v>
      </c>
      <c r="E102" s="14"/>
      <c r="F102" s="35" t="s">
        <v>130</v>
      </c>
      <c r="G102" s="19">
        <v>2100</v>
      </c>
      <c r="H102" s="25"/>
    </row>
    <row r="103" spans="2:8" ht="15" hidden="1">
      <c r="B103" s="9"/>
      <c r="C103" s="14"/>
      <c r="D103" s="14">
        <f t="shared" si="1"/>
        <v>0</v>
      </c>
      <c r="E103" s="14"/>
      <c r="F103" s="35" t="s">
        <v>131</v>
      </c>
      <c r="G103" s="19">
        <v>3140</v>
      </c>
      <c r="H103" s="25"/>
    </row>
    <row r="104" spans="2:8" ht="15" hidden="1">
      <c r="B104" s="9"/>
      <c r="C104" s="14"/>
      <c r="D104" s="14">
        <f t="shared" si="1"/>
        <v>0</v>
      </c>
      <c r="E104" s="14"/>
      <c r="F104" s="35"/>
      <c r="G104" s="20">
        <f>SUM(G105:G111)/100*13.25</f>
        <v>209127.305925</v>
      </c>
      <c r="H104" s="25"/>
    </row>
    <row r="105" spans="2:8" ht="15" hidden="1">
      <c r="B105" s="9"/>
      <c r="C105" s="14"/>
      <c r="D105" s="14">
        <f t="shared" si="1"/>
        <v>0</v>
      </c>
      <c r="E105" s="14"/>
      <c r="F105" s="35" t="s">
        <v>76</v>
      </c>
      <c r="G105" s="21">
        <v>177587.5</v>
      </c>
      <c r="H105" s="25"/>
    </row>
    <row r="106" spans="2:8" ht="30" hidden="1">
      <c r="B106" s="9"/>
      <c r="C106" s="14"/>
      <c r="D106" s="14">
        <f t="shared" si="1"/>
        <v>0</v>
      </c>
      <c r="E106" s="14"/>
      <c r="F106" s="35" t="s">
        <v>120</v>
      </c>
      <c r="G106" s="21">
        <v>109410.77</v>
      </c>
      <c r="H106" s="25"/>
    </row>
    <row r="107" spans="2:8" ht="15" hidden="1">
      <c r="B107" s="9"/>
      <c r="C107" s="14"/>
      <c r="D107" s="14">
        <f t="shared" si="1"/>
        <v>0</v>
      </c>
      <c r="E107" s="14"/>
      <c r="F107" s="35" t="s">
        <v>132</v>
      </c>
      <c r="G107" s="21">
        <v>9117.89</v>
      </c>
      <c r="H107" s="25"/>
    </row>
    <row r="108" spans="2:8" ht="30" hidden="1">
      <c r="B108" s="9"/>
      <c r="C108" s="14"/>
      <c r="D108" s="14">
        <f t="shared" si="1"/>
        <v>0</v>
      </c>
      <c r="E108" s="14"/>
      <c r="F108" s="35" t="s">
        <v>133</v>
      </c>
      <c r="G108" s="21">
        <v>5749.71</v>
      </c>
      <c r="H108" s="25"/>
    </row>
    <row r="109" spans="2:8" ht="15" hidden="1">
      <c r="B109" s="9"/>
      <c r="C109" s="14"/>
      <c r="D109" s="14">
        <f t="shared" si="1"/>
        <v>0</v>
      </c>
      <c r="E109" s="14"/>
      <c r="F109" s="35" t="s">
        <v>42</v>
      </c>
      <c r="G109" s="21">
        <v>96761</v>
      </c>
      <c r="H109" s="25"/>
    </row>
    <row r="110" spans="2:8" ht="15" hidden="1">
      <c r="B110" s="9"/>
      <c r="C110" s="14"/>
      <c r="D110" s="14">
        <f t="shared" si="1"/>
        <v>0</v>
      </c>
      <c r="E110" s="14"/>
      <c r="F110" s="35" t="s">
        <v>86</v>
      </c>
      <c r="G110" s="21">
        <v>817559.46</v>
      </c>
      <c r="H110" s="25"/>
    </row>
    <row r="111" spans="2:8" ht="15" hidden="1">
      <c r="B111" s="9"/>
      <c r="C111" s="14"/>
      <c r="D111" s="14">
        <f t="shared" si="1"/>
        <v>0</v>
      </c>
      <c r="E111" s="14"/>
      <c r="F111" s="35" t="s">
        <v>36</v>
      </c>
      <c r="G111" s="21">
        <v>362132.96</v>
      </c>
      <c r="H111" s="25"/>
    </row>
    <row r="112" spans="2:8" ht="15">
      <c r="B112" s="9" t="s">
        <v>170</v>
      </c>
      <c r="C112" s="14">
        <v>1769612.71</v>
      </c>
      <c r="D112" s="14">
        <v>1820450.76</v>
      </c>
      <c r="E112" s="14">
        <v>1332413.37</v>
      </c>
      <c r="F112" s="32"/>
      <c r="G112" s="16">
        <f>SUM(G113:G117)</f>
        <v>232911.93999999997</v>
      </c>
      <c r="H112" s="25"/>
    </row>
    <row r="113" spans="2:8" ht="15" hidden="1">
      <c r="B113" s="9"/>
      <c r="C113" s="14"/>
      <c r="D113" s="14">
        <f t="shared" si="1"/>
        <v>0</v>
      </c>
      <c r="E113" s="14"/>
      <c r="F113" s="32" t="s">
        <v>48</v>
      </c>
      <c r="G113" s="17">
        <v>215638.8</v>
      </c>
      <c r="H113" s="25"/>
    </row>
    <row r="114" spans="2:8" ht="15" hidden="1">
      <c r="B114" s="9"/>
      <c r="C114" s="47"/>
      <c r="D114" s="14">
        <f t="shared" si="1"/>
        <v>0</v>
      </c>
      <c r="E114" s="14"/>
      <c r="F114" s="32" t="s">
        <v>49</v>
      </c>
      <c r="G114" s="17">
        <v>4791.52</v>
      </c>
      <c r="H114" s="25"/>
    </row>
    <row r="115" spans="2:8" ht="15" hidden="1">
      <c r="B115" s="9"/>
      <c r="C115" s="14"/>
      <c r="D115" s="14">
        <f t="shared" si="1"/>
        <v>0</v>
      </c>
      <c r="E115" s="14"/>
      <c r="F115" s="32" t="s">
        <v>50</v>
      </c>
      <c r="G115" s="17">
        <v>860</v>
      </c>
      <c r="H115" s="25"/>
    </row>
    <row r="116" spans="2:8" ht="15" hidden="1">
      <c r="B116" s="9"/>
      <c r="C116" s="14"/>
      <c r="D116" s="14">
        <f t="shared" si="1"/>
        <v>0</v>
      </c>
      <c r="E116" s="14"/>
      <c r="F116" s="32" t="s">
        <v>51</v>
      </c>
      <c r="G116" s="17">
        <v>5367</v>
      </c>
      <c r="H116" s="25"/>
    </row>
    <row r="117" spans="2:8" ht="15" hidden="1">
      <c r="B117" s="9"/>
      <c r="C117" s="14"/>
      <c r="D117" s="14">
        <f t="shared" si="1"/>
        <v>0</v>
      </c>
      <c r="E117" s="14"/>
      <c r="F117" s="32" t="s">
        <v>52</v>
      </c>
      <c r="G117" s="17">
        <v>6254.62</v>
      </c>
      <c r="H117" s="25"/>
    </row>
    <row r="118" spans="2:8" ht="15" hidden="1">
      <c r="B118" s="9"/>
      <c r="C118" s="14"/>
      <c r="D118" s="14">
        <f t="shared" si="1"/>
        <v>0</v>
      </c>
      <c r="E118" s="14"/>
      <c r="F118" s="32"/>
      <c r="G118" s="22">
        <f>SUM(G119:G124)/100*13.25</f>
        <v>9384.9432</v>
      </c>
      <c r="H118" s="25"/>
    </row>
    <row r="119" spans="2:8" ht="15" hidden="1">
      <c r="B119" s="9"/>
      <c r="C119" s="14"/>
      <c r="D119" s="14">
        <f t="shared" si="1"/>
        <v>0</v>
      </c>
      <c r="E119" s="14"/>
      <c r="F119" s="35" t="s">
        <v>118</v>
      </c>
      <c r="G119" s="23">
        <v>19116.56</v>
      </c>
      <c r="H119" s="25"/>
    </row>
    <row r="120" spans="2:8" ht="15" hidden="1">
      <c r="B120" s="9"/>
      <c r="C120" s="14"/>
      <c r="D120" s="14">
        <f t="shared" si="1"/>
        <v>0</v>
      </c>
      <c r="E120" s="14"/>
      <c r="F120" s="35" t="s">
        <v>56</v>
      </c>
      <c r="G120" s="23">
        <v>31188</v>
      </c>
      <c r="H120" s="25"/>
    </row>
    <row r="121" spans="2:8" ht="15" hidden="1">
      <c r="B121" s="9"/>
      <c r="C121" s="14"/>
      <c r="D121" s="14">
        <f t="shared" si="1"/>
        <v>0</v>
      </c>
      <c r="E121" s="14"/>
      <c r="F121" s="35" t="s">
        <v>122</v>
      </c>
      <c r="G121" s="23">
        <v>595</v>
      </c>
      <c r="H121" s="25"/>
    </row>
    <row r="122" spans="2:8" ht="15" hidden="1">
      <c r="B122" s="9"/>
      <c r="C122" s="14"/>
      <c r="D122" s="14">
        <f t="shared" si="1"/>
        <v>0</v>
      </c>
      <c r="E122" s="14"/>
      <c r="F122" s="35" t="s">
        <v>51</v>
      </c>
      <c r="G122" s="23">
        <v>12020.2</v>
      </c>
      <c r="H122" s="25"/>
    </row>
    <row r="123" spans="2:8" ht="15" hidden="1">
      <c r="B123" s="9"/>
      <c r="C123" s="14"/>
      <c r="D123" s="14">
        <f t="shared" si="1"/>
        <v>0</v>
      </c>
      <c r="E123" s="14"/>
      <c r="F123" s="35" t="s">
        <v>124</v>
      </c>
      <c r="G123" s="23">
        <v>1900</v>
      </c>
      <c r="H123" s="25"/>
    </row>
    <row r="124" spans="2:8" ht="30" hidden="1">
      <c r="B124" s="9"/>
      <c r="C124" s="14"/>
      <c r="D124" s="14">
        <f t="shared" si="1"/>
        <v>0</v>
      </c>
      <c r="E124" s="14"/>
      <c r="F124" s="35" t="s">
        <v>53</v>
      </c>
      <c r="G124" s="23">
        <v>6010</v>
      </c>
      <c r="H124" s="25"/>
    </row>
    <row r="125" spans="2:8" ht="15" hidden="1">
      <c r="B125" s="9"/>
      <c r="C125" s="14"/>
      <c r="D125" s="14">
        <f t="shared" si="1"/>
        <v>0</v>
      </c>
      <c r="E125" s="14"/>
      <c r="F125" s="32"/>
      <c r="G125" s="18">
        <f>SUM(G126:G129)/100*32.67</f>
        <v>26415.7868601</v>
      </c>
      <c r="H125" s="25"/>
    </row>
    <row r="126" spans="2:8" ht="15" hidden="1">
      <c r="B126" s="9"/>
      <c r="C126" s="14"/>
      <c r="D126" s="14">
        <f t="shared" si="1"/>
        <v>0</v>
      </c>
      <c r="E126" s="14"/>
      <c r="F126" s="35" t="s">
        <v>127</v>
      </c>
      <c r="G126" s="19">
        <v>15516.42</v>
      </c>
      <c r="H126" s="25"/>
    </row>
    <row r="127" spans="2:8" ht="15" hidden="1">
      <c r="B127" s="9"/>
      <c r="C127" s="14"/>
      <c r="D127" s="14">
        <f t="shared" si="1"/>
        <v>0</v>
      </c>
      <c r="E127" s="14"/>
      <c r="F127" s="35" t="s">
        <v>67</v>
      </c>
      <c r="G127" s="19">
        <f>302993.33/10</f>
        <v>30299.333000000002</v>
      </c>
      <c r="H127" s="25"/>
    </row>
    <row r="128" spans="2:8" ht="30" hidden="1">
      <c r="B128" s="9"/>
      <c r="C128" s="14"/>
      <c r="D128" s="14">
        <f t="shared" si="1"/>
        <v>0</v>
      </c>
      <c r="E128" s="14"/>
      <c r="F128" s="35" t="s">
        <v>53</v>
      </c>
      <c r="G128" s="19">
        <v>33734.65</v>
      </c>
      <c r="H128" s="25"/>
    </row>
    <row r="129" spans="2:8" ht="15" hidden="1">
      <c r="B129" s="9"/>
      <c r="C129" s="14"/>
      <c r="D129" s="14">
        <f t="shared" si="1"/>
        <v>0</v>
      </c>
      <c r="E129" s="14"/>
      <c r="F129" s="35" t="s">
        <v>66</v>
      </c>
      <c r="G129" s="19">
        <v>1306</v>
      </c>
      <c r="H129" s="25"/>
    </row>
    <row r="130" spans="2:8" ht="15" hidden="1">
      <c r="B130" s="9"/>
      <c r="C130" s="14"/>
      <c r="D130" s="14">
        <f t="shared" si="1"/>
        <v>0</v>
      </c>
      <c r="E130" s="14"/>
      <c r="F130" s="32" t="s">
        <v>26</v>
      </c>
      <c r="G130" s="17">
        <v>14132.15</v>
      </c>
      <c r="H130" s="25"/>
    </row>
    <row r="131" spans="2:8" ht="15" hidden="1">
      <c r="B131" s="9"/>
      <c r="C131" s="14"/>
      <c r="D131" s="14">
        <f t="shared" si="1"/>
        <v>0</v>
      </c>
      <c r="E131" s="14"/>
      <c r="F131" s="32" t="s">
        <v>27</v>
      </c>
      <c r="G131" s="17">
        <v>32454.77</v>
      </c>
      <c r="H131" s="25"/>
    </row>
    <row r="132" spans="2:8" ht="15" hidden="1">
      <c r="B132" s="9"/>
      <c r="C132" s="14"/>
      <c r="D132" s="14">
        <f t="shared" si="1"/>
        <v>0</v>
      </c>
      <c r="E132" s="14"/>
      <c r="F132" s="32" t="s">
        <v>23</v>
      </c>
      <c r="G132" s="17">
        <v>1724</v>
      </c>
      <c r="H132" s="25"/>
    </row>
    <row r="133" spans="2:8" ht="15" hidden="1">
      <c r="B133" s="9"/>
      <c r="C133" s="14"/>
      <c r="D133" s="14">
        <f t="shared" si="1"/>
        <v>0</v>
      </c>
      <c r="E133" s="14"/>
      <c r="F133" s="32" t="s">
        <v>24</v>
      </c>
      <c r="G133" s="17">
        <v>6332</v>
      </c>
      <c r="H133" s="25"/>
    </row>
    <row r="134" spans="2:8" ht="15" hidden="1">
      <c r="B134" s="9"/>
      <c r="C134" s="14"/>
      <c r="D134" s="14">
        <f t="shared" si="1"/>
        <v>0</v>
      </c>
      <c r="E134" s="14"/>
      <c r="F134" s="32" t="s">
        <v>25</v>
      </c>
      <c r="G134" s="17">
        <v>58276</v>
      </c>
      <c r="H134" s="25"/>
    </row>
    <row r="135" spans="2:8" ht="15.75">
      <c r="B135" s="15" t="s">
        <v>8</v>
      </c>
      <c r="C135" s="37">
        <f>C137+C139+C141+C143</f>
        <v>4934396.96</v>
      </c>
      <c r="D135" s="37">
        <f>D137+D139+D141+D143</f>
        <v>4482235.7700000005</v>
      </c>
      <c r="E135" s="37">
        <f>E137+E139+E141+E143</f>
        <v>4934396.96</v>
      </c>
      <c r="F135" s="32"/>
      <c r="G135" s="25"/>
      <c r="H135" s="37">
        <f>C135-E135</f>
        <v>0</v>
      </c>
    </row>
    <row r="136" spans="2:8" ht="15.75" hidden="1">
      <c r="B136" s="9"/>
      <c r="C136" s="14"/>
      <c r="D136" s="37">
        <f aca="true" t="shared" si="2" ref="D136:D144">C136*0.68564763</f>
        <v>0</v>
      </c>
      <c r="E136" s="14"/>
      <c r="F136" s="32"/>
      <c r="G136" s="25"/>
      <c r="H136" s="25"/>
    </row>
    <row r="137" spans="2:8" ht="15">
      <c r="B137" s="9" t="s">
        <v>9</v>
      </c>
      <c r="C137" s="36">
        <v>174604.87</v>
      </c>
      <c r="D137" s="14">
        <v>157144.38</v>
      </c>
      <c r="E137" s="36">
        <v>174604.87</v>
      </c>
      <c r="F137" s="32" t="s">
        <v>22</v>
      </c>
      <c r="G137" s="16">
        <v>185199.75</v>
      </c>
      <c r="H137" s="25"/>
    </row>
    <row r="138" spans="2:8" ht="15" hidden="1">
      <c r="B138" s="9"/>
      <c r="C138" s="36"/>
      <c r="D138" s="14">
        <f t="shared" si="2"/>
        <v>0</v>
      </c>
      <c r="E138" s="36"/>
      <c r="F138" s="32"/>
      <c r="G138" s="25"/>
      <c r="H138" s="25"/>
    </row>
    <row r="139" spans="2:8" ht="15">
      <c r="B139" s="9" t="s">
        <v>10</v>
      </c>
      <c r="C139" s="36">
        <v>354073.17</v>
      </c>
      <c r="D139" s="14">
        <v>318665.85</v>
      </c>
      <c r="E139" s="36">
        <v>354073.17</v>
      </c>
      <c r="F139" s="32" t="s">
        <v>22</v>
      </c>
      <c r="G139" s="16">
        <v>380932.1</v>
      </c>
      <c r="H139" s="25"/>
    </row>
    <row r="140" spans="2:8" ht="15" hidden="1">
      <c r="B140" s="9"/>
      <c r="C140" s="36"/>
      <c r="D140" s="14">
        <f t="shared" si="2"/>
        <v>0</v>
      </c>
      <c r="E140" s="36"/>
      <c r="F140" s="32"/>
      <c r="G140" s="25"/>
      <c r="H140" s="25"/>
    </row>
    <row r="141" spans="2:8" ht="15">
      <c r="B141" s="9" t="s">
        <v>142</v>
      </c>
      <c r="C141" s="36">
        <v>3292215.47</v>
      </c>
      <c r="D141" s="14">
        <v>3004272.43</v>
      </c>
      <c r="E141" s="36">
        <v>3292215.47</v>
      </c>
      <c r="F141" s="32" t="s">
        <v>22</v>
      </c>
      <c r="G141" s="16">
        <f>3676163.11+218744.75</f>
        <v>3894907.86</v>
      </c>
      <c r="H141" s="25"/>
    </row>
    <row r="142" spans="2:8" ht="15" hidden="1">
      <c r="B142" s="9"/>
      <c r="C142" s="36"/>
      <c r="D142" s="14">
        <f t="shared" si="2"/>
        <v>0</v>
      </c>
      <c r="E142" s="36"/>
      <c r="F142" s="32"/>
      <c r="G142" s="25"/>
      <c r="H142" s="25"/>
    </row>
    <row r="143" spans="2:8" ht="15">
      <c r="B143" s="9" t="s">
        <v>11</v>
      </c>
      <c r="C143" s="36">
        <v>1113503.45</v>
      </c>
      <c r="D143" s="14">
        <v>1002153.11</v>
      </c>
      <c r="E143" s="36">
        <v>1113503.45</v>
      </c>
      <c r="F143" s="32" t="s">
        <v>22</v>
      </c>
      <c r="G143" s="16">
        <v>2027265.27</v>
      </c>
      <c r="H143" s="25"/>
    </row>
    <row r="144" spans="2:8" ht="15.75" hidden="1">
      <c r="B144" s="9"/>
      <c r="C144" s="14"/>
      <c r="D144" s="37">
        <f t="shared" si="2"/>
        <v>0</v>
      </c>
      <c r="E144" s="14"/>
      <c r="F144" s="32"/>
      <c r="G144" s="24"/>
      <c r="H144" s="25"/>
    </row>
    <row r="145" spans="2:8" ht="21">
      <c r="B145" s="9"/>
      <c r="C145" s="38">
        <f>C6+C135</f>
        <v>8165602.5</v>
      </c>
      <c r="D145" s="38">
        <f>D6+D135</f>
        <v>7749663.44</v>
      </c>
      <c r="E145" s="38">
        <f>E6+E135</f>
        <v>7715179.4399999995</v>
      </c>
      <c r="F145" s="32"/>
      <c r="G145" s="27" t="e">
        <f>G8+G10+G19+G30+G44+G52+G93+G100+G104+G112+G118+G125+#REF!+#REF!+#REF!+#REF!+#REF!+#REF!+G137+G139+G141+G143+#REF!+#REF!+#REF!+#REF!+#REF!+G12+#REF!</f>
        <v>#REF!</v>
      </c>
      <c r="H145" s="33"/>
    </row>
    <row r="146" spans="4:7" ht="15">
      <c r="D146" s="44"/>
      <c r="G146" s="8"/>
    </row>
    <row r="147" spans="4:7" ht="15">
      <c r="D147" s="46"/>
      <c r="G147" s="8"/>
    </row>
    <row r="148" spans="3:7" ht="15">
      <c r="C148" s="42"/>
      <c r="D148" s="43"/>
      <c r="E148" s="48"/>
      <c r="G148" s="8"/>
    </row>
    <row r="149" spans="3:7" ht="15">
      <c r="C149" s="42"/>
      <c r="D149" s="43"/>
      <c r="E149" s="48"/>
      <c r="G149" s="8"/>
    </row>
    <row r="150" spans="3:7" ht="15">
      <c r="C150" s="42"/>
      <c r="D150" s="43"/>
      <c r="E150" s="48"/>
      <c r="G150" s="8"/>
    </row>
    <row r="151" spans="3:7" ht="15">
      <c r="C151" s="42"/>
      <c r="D151" s="43"/>
      <c r="E151" s="48"/>
      <c r="G151" s="8"/>
    </row>
    <row r="152" spans="1:11" ht="39.75" customHeight="1">
      <c r="A152" s="60"/>
      <c r="B152" s="71" t="s">
        <v>173</v>
      </c>
      <c r="C152" s="71"/>
      <c r="D152" s="71"/>
      <c r="E152" s="71"/>
      <c r="F152" s="71"/>
      <c r="G152" s="71"/>
      <c r="H152" s="71"/>
      <c r="I152" s="71"/>
      <c r="J152" s="71"/>
      <c r="K152" s="49"/>
    </row>
    <row r="153" spans="2:11" ht="81" customHeight="1">
      <c r="B153" s="9"/>
      <c r="C153" s="67" t="s">
        <v>162</v>
      </c>
      <c r="D153" s="67"/>
      <c r="E153" s="64" t="s">
        <v>163</v>
      </c>
      <c r="F153" s="65"/>
      <c r="G153" s="65"/>
      <c r="H153" s="66"/>
      <c r="I153" s="64" t="s">
        <v>143</v>
      </c>
      <c r="J153" s="66"/>
      <c r="K153" s="49"/>
    </row>
    <row r="154" spans="2:11" ht="15">
      <c r="B154" s="9"/>
      <c r="C154" s="50" t="s">
        <v>165</v>
      </c>
      <c r="D154" s="50" t="s">
        <v>164</v>
      </c>
      <c r="E154" s="50" t="s">
        <v>165</v>
      </c>
      <c r="F154" s="50" t="s">
        <v>145</v>
      </c>
      <c r="G154" s="50"/>
      <c r="H154" s="50" t="s">
        <v>164</v>
      </c>
      <c r="I154" s="50" t="s">
        <v>165</v>
      </c>
      <c r="J154" s="50" t="s">
        <v>164</v>
      </c>
      <c r="K154" s="49"/>
    </row>
    <row r="155" spans="2:12" ht="15">
      <c r="B155" s="9" t="s">
        <v>146</v>
      </c>
      <c r="C155" s="52">
        <f>8258.19+93.84</f>
        <v>8352.03</v>
      </c>
      <c r="D155" s="52">
        <f>7000.33+92.9</f>
        <v>7093.23</v>
      </c>
      <c r="E155" s="52">
        <v>643326.81</v>
      </c>
      <c r="F155" s="52">
        <f>E155*K155</f>
        <v>0</v>
      </c>
      <c r="G155" s="52"/>
      <c r="H155" s="52">
        <v>545337.18</v>
      </c>
      <c r="I155" s="53">
        <f>C155+E155</f>
        <v>651678.8400000001</v>
      </c>
      <c r="J155" s="52">
        <f>D155+H155</f>
        <v>552430.41</v>
      </c>
      <c r="K155" s="54"/>
      <c r="L155" s="62"/>
    </row>
    <row r="156" spans="2:12" ht="15">
      <c r="B156" s="9" t="s">
        <v>147</v>
      </c>
      <c r="C156" s="52">
        <v>373299.4</v>
      </c>
      <c r="D156" s="52">
        <v>331297.04</v>
      </c>
      <c r="E156" s="52">
        <v>531987.16</v>
      </c>
      <c r="F156" s="52">
        <f aca="true" t="shared" si="3" ref="F156:F165">E156*K156</f>
        <v>0</v>
      </c>
      <c r="G156" s="52"/>
      <c r="H156" s="52">
        <v>472129.81</v>
      </c>
      <c r="I156" s="53">
        <f aca="true" t="shared" si="4" ref="I156:I167">C156+E156</f>
        <v>905286.56</v>
      </c>
      <c r="J156" s="52">
        <f aca="true" t="shared" si="5" ref="J156:J166">D156+H156</f>
        <v>803426.85</v>
      </c>
      <c r="K156" s="54"/>
      <c r="L156" s="62"/>
    </row>
    <row r="157" spans="2:12" ht="15">
      <c r="B157" s="9" t="s">
        <v>148</v>
      </c>
      <c r="C157" s="52">
        <v>165085.52</v>
      </c>
      <c r="D157" s="52">
        <v>147891.62</v>
      </c>
      <c r="E157" s="52">
        <v>663039.2</v>
      </c>
      <c r="F157" s="52">
        <f t="shared" si="3"/>
        <v>0</v>
      </c>
      <c r="G157" s="52"/>
      <c r="H157" s="52">
        <v>593982.69</v>
      </c>
      <c r="I157" s="53">
        <f t="shared" si="4"/>
        <v>828124.72</v>
      </c>
      <c r="J157" s="52">
        <f t="shared" si="5"/>
        <v>741874.3099999999</v>
      </c>
      <c r="K157" s="54"/>
      <c r="L157" s="62"/>
    </row>
    <row r="158" spans="2:12" ht="15">
      <c r="B158" s="9" t="s">
        <v>149</v>
      </c>
      <c r="C158" s="52">
        <v>433626.48</v>
      </c>
      <c r="D158" s="52">
        <v>386366.54</v>
      </c>
      <c r="E158" s="52">
        <v>494168.91</v>
      </c>
      <c r="F158" s="52">
        <f t="shared" si="3"/>
        <v>0</v>
      </c>
      <c r="G158" s="52"/>
      <c r="H158" s="52">
        <v>440310.59</v>
      </c>
      <c r="I158" s="53">
        <f t="shared" si="4"/>
        <v>927795.3899999999</v>
      </c>
      <c r="J158" s="52">
        <f t="shared" si="5"/>
        <v>826677.13</v>
      </c>
      <c r="K158" s="54"/>
      <c r="L158" s="60"/>
    </row>
    <row r="159" spans="2:12" ht="15">
      <c r="B159" s="9" t="s">
        <v>150</v>
      </c>
      <c r="C159" s="52">
        <v>513202.42</v>
      </c>
      <c r="D159" s="52">
        <v>474139.63</v>
      </c>
      <c r="E159" s="52">
        <v>245895.69</v>
      </c>
      <c r="F159" s="52">
        <f t="shared" si="3"/>
        <v>0</v>
      </c>
      <c r="G159" s="52"/>
      <c r="H159" s="52">
        <v>227179.15</v>
      </c>
      <c r="I159" s="53">
        <f t="shared" si="4"/>
        <v>759098.11</v>
      </c>
      <c r="J159" s="52">
        <f t="shared" si="5"/>
        <v>701318.78</v>
      </c>
      <c r="K159" s="54"/>
      <c r="L159" s="45"/>
    </row>
    <row r="160" spans="2:11" ht="15">
      <c r="B160" s="9" t="s">
        <v>151</v>
      </c>
      <c r="C160" s="52">
        <v>346916.26</v>
      </c>
      <c r="D160" s="52">
        <v>446433.78</v>
      </c>
      <c r="E160" s="52">
        <v>163908.63</v>
      </c>
      <c r="F160" s="52">
        <f t="shared" si="3"/>
        <v>0</v>
      </c>
      <c r="G160" s="52"/>
      <c r="H160" s="52">
        <v>210927.99</v>
      </c>
      <c r="I160" s="53">
        <f t="shared" si="4"/>
        <v>510824.89</v>
      </c>
      <c r="J160" s="52">
        <f t="shared" si="5"/>
        <v>657361.77</v>
      </c>
      <c r="K160" s="54"/>
    </row>
    <row r="161" spans="2:13" ht="15">
      <c r="B161" s="9" t="s">
        <v>152</v>
      </c>
      <c r="C161" s="52">
        <v>218587.28</v>
      </c>
      <c r="D161" s="52">
        <v>334388.96</v>
      </c>
      <c r="E161" s="52">
        <v>207853.39</v>
      </c>
      <c r="F161" s="52">
        <f t="shared" si="3"/>
        <v>0</v>
      </c>
      <c r="G161" s="52"/>
      <c r="H161" s="52">
        <v>317968.55</v>
      </c>
      <c r="I161" s="53">
        <f t="shared" si="4"/>
        <v>426440.67000000004</v>
      </c>
      <c r="J161" s="52">
        <f t="shared" si="5"/>
        <v>652357.51</v>
      </c>
      <c r="K161" s="54"/>
      <c r="M161" s="45"/>
    </row>
    <row r="162" spans="2:11" ht="15">
      <c r="B162" s="9" t="s">
        <v>153</v>
      </c>
      <c r="C162" s="52">
        <v>291058.76</v>
      </c>
      <c r="D162" s="52">
        <v>286620.64</v>
      </c>
      <c r="E162" s="52">
        <v>181723.83</v>
      </c>
      <c r="F162" s="52">
        <f t="shared" si="3"/>
        <v>0</v>
      </c>
      <c r="G162" s="52"/>
      <c r="H162" s="52">
        <v>178952.87</v>
      </c>
      <c r="I162" s="53">
        <f t="shared" si="4"/>
        <v>472782.58999999997</v>
      </c>
      <c r="J162" s="52">
        <f t="shared" si="5"/>
        <v>465573.51</v>
      </c>
      <c r="K162" s="54"/>
    </row>
    <row r="163" spans="2:11" ht="15">
      <c r="B163" s="9" t="s">
        <v>154</v>
      </c>
      <c r="C163" s="52">
        <v>251969</v>
      </c>
      <c r="D163" s="52">
        <v>264633.13</v>
      </c>
      <c r="E163" s="52">
        <v>194591.64</v>
      </c>
      <c r="F163" s="52">
        <f t="shared" si="3"/>
        <v>0</v>
      </c>
      <c r="G163" s="52"/>
      <c r="H163" s="52">
        <v>204371.95</v>
      </c>
      <c r="I163" s="53">
        <f t="shared" si="4"/>
        <v>446560.64</v>
      </c>
      <c r="J163" s="52">
        <f t="shared" si="5"/>
        <v>469005.08</v>
      </c>
      <c r="K163" s="54"/>
    </row>
    <row r="164" spans="2:11" ht="15">
      <c r="B164" s="9" t="s">
        <v>155</v>
      </c>
      <c r="C164" s="52">
        <v>-7754.34</v>
      </c>
      <c r="D164" s="52">
        <v>-9284.16</v>
      </c>
      <c r="E164" s="52">
        <v>600980.72</v>
      </c>
      <c r="F164" s="52">
        <f t="shared" si="3"/>
        <v>0</v>
      </c>
      <c r="G164" s="52"/>
      <c r="H164" s="52">
        <v>719545.54</v>
      </c>
      <c r="I164" s="53">
        <f t="shared" si="4"/>
        <v>593226.38</v>
      </c>
      <c r="J164" s="52">
        <v>552595.29</v>
      </c>
      <c r="K164" s="54"/>
    </row>
    <row r="165" spans="2:11" ht="15">
      <c r="B165" s="9" t="s">
        <v>156</v>
      </c>
      <c r="C165" s="52">
        <v>447343.98</v>
      </c>
      <c r="D165" s="52">
        <v>306197.37</v>
      </c>
      <c r="E165" s="52">
        <v>463770.85</v>
      </c>
      <c r="F165" s="52">
        <f t="shared" si="3"/>
        <v>0</v>
      </c>
      <c r="G165" s="52"/>
      <c r="H165" s="52">
        <v>317441.21</v>
      </c>
      <c r="I165" s="53">
        <f t="shared" si="4"/>
        <v>911114.83</v>
      </c>
      <c r="J165" s="52">
        <f t="shared" si="5"/>
        <v>623638.5800000001</v>
      </c>
      <c r="K165" s="54"/>
    </row>
    <row r="166" spans="2:12" ht="15">
      <c r="B166" s="9" t="s">
        <v>157</v>
      </c>
      <c r="C166" s="52">
        <v>189518.75</v>
      </c>
      <c r="D166" s="52">
        <v>181948.89</v>
      </c>
      <c r="E166" s="52">
        <v>543150.13</v>
      </c>
      <c r="F166" s="52">
        <f>E166*K166</f>
        <v>0</v>
      </c>
      <c r="G166" s="52"/>
      <c r="H166" s="52">
        <v>521455.32</v>
      </c>
      <c r="I166" s="53">
        <f t="shared" si="4"/>
        <v>732668.88</v>
      </c>
      <c r="J166" s="52">
        <f t="shared" si="5"/>
        <v>703404.21</v>
      </c>
      <c r="K166" s="54"/>
      <c r="L166" s="45"/>
    </row>
    <row r="167" spans="2:11" ht="15">
      <c r="B167" s="55" t="s">
        <v>158</v>
      </c>
      <c r="C167" s="56">
        <f>SUM(C155:C166)</f>
        <v>3231205.5400000005</v>
      </c>
      <c r="D167" s="56">
        <f>SUM(D155:D166)</f>
        <v>3157726.6700000004</v>
      </c>
      <c r="E167" s="56">
        <f>SUM(E155:E166)</f>
        <v>4934396.96</v>
      </c>
      <c r="F167" s="56">
        <f>SUM(F155:F166)</f>
        <v>0</v>
      </c>
      <c r="G167" s="56"/>
      <c r="H167" s="56">
        <f>SUM(H155:H166)</f>
        <v>4749602.850000001</v>
      </c>
      <c r="I167" s="56">
        <f t="shared" si="4"/>
        <v>8165602.5</v>
      </c>
      <c r="J167" s="61">
        <f>SUM(J155:J166)</f>
        <v>7749663.43</v>
      </c>
      <c r="K167" s="49"/>
    </row>
    <row r="168" spans="2:11" ht="15">
      <c r="B168" s="55" t="s">
        <v>159</v>
      </c>
      <c r="C168" s="56"/>
      <c r="D168" s="53"/>
      <c r="E168" s="53"/>
      <c r="F168" s="53"/>
      <c r="G168" s="53"/>
      <c r="H168" s="53"/>
      <c r="I168" s="56">
        <v>557029.71</v>
      </c>
      <c r="J168" s="53"/>
      <c r="K168" s="49"/>
    </row>
    <row r="169" spans="2:11" ht="15">
      <c r="B169" s="55" t="s">
        <v>160</v>
      </c>
      <c r="C169" s="56"/>
      <c r="D169" s="57"/>
      <c r="E169" s="53"/>
      <c r="F169" s="53"/>
      <c r="G169" s="53"/>
      <c r="H169" s="53"/>
      <c r="I169" s="56">
        <f>I167+I168</f>
        <v>8722632.21</v>
      </c>
      <c r="J169" s="58"/>
      <c r="K169" s="51"/>
    </row>
    <row r="170" spans="2:11" ht="20.25">
      <c r="B170" s="68" t="s">
        <v>172</v>
      </c>
      <c r="C170" s="68"/>
      <c r="D170" s="68"/>
      <c r="E170" s="68"/>
      <c r="F170" s="68"/>
      <c r="G170" s="59"/>
      <c r="H170" s="59"/>
      <c r="I170" s="69">
        <f>I169-J167</f>
        <v>972968.7800000012</v>
      </c>
      <c r="J170" s="69"/>
      <c r="K170" s="49"/>
    </row>
    <row r="171" spans="6:7" ht="15">
      <c r="F171" s="5"/>
      <c r="G171" s="7"/>
    </row>
    <row r="172" spans="6:7" ht="15">
      <c r="F172" s="5"/>
      <c r="G172" s="7"/>
    </row>
    <row r="173" spans="6:7" ht="15">
      <c r="F173" s="5"/>
      <c r="G173" s="6"/>
    </row>
    <row r="174" spans="6:7" ht="15">
      <c r="F174" s="5"/>
      <c r="G174" s="6"/>
    </row>
    <row r="175" spans="6:7" ht="15">
      <c r="F175" s="5"/>
      <c r="G175" s="6"/>
    </row>
    <row r="176" spans="6:7" ht="15">
      <c r="F176" s="5"/>
      <c r="G176" s="6"/>
    </row>
    <row r="177" spans="6:7" ht="15">
      <c r="F177" s="5"/>
      <c r="G177" s="6"/>
    </row>
    <row r="178" spans="6:7" ht="15">
      <c r="F178" s="5"/>
      <c r="G178" s="6"/>
    </row>
    <row r="179" spans="6:7" ht="15">
      <c r="F179" s="5"/>
      <c r="G179" s="6"/>
    </row>
    <row r="180" spans="6:7" ht="15">
      <c r="F180" s="5"/>
      <c r="G180" s="6"/>
    </row>
    <row r="181" spans="6:7" ht="15">
      <c r="F181" s="5"/>
      <c r="G181" s="6"/>
    </row>
    <row r="182" spans="6:7" ht="15">
      <c r="F182" s="5"/>
      <c r="G182" s="6"/>
    </row>
    <row r="183" spans="6:7" ht="15">
      <c r="F183" s="5"/>
      <c r="G183" s="6"/>
    </row>
    <row r="184" spans="6:7" ht="15">
      <c r="F184" s="5"/>
      <c r="G184" s="6"/>
    </row>
    <row r="185" spans="6:7" ht="15">
      <c r="F185" s="5"/>
      <c r="G185" s="6"/>
    </row>
    <row r="186" spans="6:7" ht="15">
      <c r="F186" s="5"/>
      <c r="G186" s="6"/>
    </row>
    <row r="187" spans="6:7" ht="15">
      <c r="F187" s="5"/>
      <c r="G187" s="6"/>
    </row>
    <row r="188" spans="6:7" ht="15">
      <c r="F188" s="5"/>
      <c r="G188" s="6"/>
    </row>
    <row r="189" spans="6:7" ht="15">
      <c r="F189" s="5"/>
      <c r="G189" s="6"/>
    </row>
  </sheetData>
  <sheetProtection/>
  <mergeCells count="7">
    <mergeCell ref="B2:H2"/>
    <mergeCell ref="B152:J152"/>
    <mergeCell ref="C153:D153"/>
    <mergeCell ref="E153:H153"/>
    <mergeCell ref="I153:J153"/>
    <mergeCell ref="B170:F170"/>
    <mergeCell ref="I170:J17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Администратор</cp:lastModifiedBy>
  <cp:lastPrinted>2014-03-14T14:44:22Z</cp:lastPrinted>
  <dcterms:created xsi:type="dcterms:W3CDTF">2014-01-23T12:00:21Z</dcterms:created>
  <dcterms:modified xsi:type="dcterms:W3CDTF">2014-03-20T14:03:14Z</dcterms:modified>
  <cp:category/>
  <cp:version/>
  <cp:contentType/>
  <cp:contentStatus/>
</cp:coreProperties>
</file>